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075" windowHeight="8670" tabRatio="588" activeTab="6"/>
  </bookViews>
  <sheets>
    <sheet name="Summary" sheetId="1" r:id="rId1"/>
    <sheet name="AP P&amp;L" sheetId="2" r:id="rId2"/>
    <sheet name="New Bus" sheetId="3" r:id="rId3"/>
    <sheet name="AP Op Profit" sheetId="4" r:id="rId4"/>
    <sheet name="AP Bal Sheet" sheetId="5" r:id="rId5"/>
    <sheet name="AP SH Funds" sheetId="6" r:id="rId6"/>
    <sheet name="AP Assumps 1" sheetId="7" r:id="rId7"/>
    <sheet name="AP Assumps 2" sheetId="8" r:id="rId8"/>
    <sheet name="AP Notes" sheetId="9" r:id="rId9"/>
    <sheet name="MSB P&amp;L" sheetId="10" r:id="rId10"/>
    <sheet name="MSB Op Profit" sheetId="11" r:id="rId11"/>
    <sheet name="Funds Flow" sheetId="12" r:id="rId12"/>
    <sheet name="Prems, Bank, Notes" sheetId="13" r:id="rId13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4">'AP Bal Sheet'!$A$1:$Q$55</definedName>
    <definedName name="_xlnm.Print_Area" localSheetId="8">'AP Notes'!$A$1:$Q$56</definedName>
    <definedName name="_xlnm.Print_Area" localSheetId="3">'AP Op Profit'!$A$1:$N$53</definedName>
    <definedName name="_xlnm.Print_Area" localSheetId="11">'Funds Flow'!$A$1:$P$31</definedName>
    <definedName name="_xlnm.Print_Area" localSheetId="10">'MSB Op Profit'!$A$1:$N$35</definedName>
    <definedName name="_xlnm.Print_Area" localSheetId="9">'MSB P&amp;L'!$A$1:$R$55</definedName>
    <definedName name="_xlnm.Print_Area" localSheetId="2">'New Bus'!$A$1:$L$59</definedName>
    <definedName name="_xlnm.Print_Area" localSheetId="12">'Prems, Bank, Notes'!$A$1:$S$42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PrintArea" localSheetId="5" hidden="1">'AP SH Funds'!$A:$XFD</definedName>
    <definedName name="Z_FB6D2541_14AF_11D2_A7E7_0000F65A714E_.wvu.PrintArea" localSheetId="11" hidden="1">'Funds Flow'!$A$1:$M$1</definedName>
    <definedName name="Z_FB6D2541_14AF_11D2_A7E7_0000F65A714E_.wvu.PrintArea" localSheetId="10" hidden="1">'MSB Op Profit'!$A$4:$M$36</definedName>
    <definedName name="Z_FB6D2541_14AF_11D2_A7E7_0000F65A714E_.wvu.PrintArea" localSheetId="9" hidden="1">'MSB P&amp;L'!$A$1:$R$51</definedName>
    <definedName name="Z_FB6D2541_14AF_11D2_A7E7_0000F65A714E_.wvu.PrintArea" localSheetId="0" hidden="1">'Summary'!$A$1:$L$49</definedName>
    <definedName name="Z_FB6D2541_14AF_11D2_A7E7_0000F65A714E_.wvu.Rows" localSheetId="9" hidden="1">'MSB P&amp;L'!$1:$1</definedName>
  </definedNames>
  <calcPr fullCalcOnLoad="1"/>
</workbook>
</file>

<file path=xl/sharedStrings.xml><?xml version="1.0" encoding="utf-8"?>
<sst xmlns="http://schemas.openxmlformats.org/spreadsheetml/2006/main" count="630" uniqueCount="386">
  <si>
    <t>its UK subsidiary.  On 31 December 2001 the insurance liabilities of the business were almost wholly reassured, with related cash</t>
  </si>
  <si>
    <t>transfer, to Winterthur.  The sale of the business was completed on 4 January 2002 for a consideration of £353m.  After allowing for</t>
  </si>
  <si>
    <t>The Company has adopted FRS 19 on deferred tax in its 2001 financial statements with restated comparative results for 2000. The</t>
  </si>
  <si>
    <t>principal impact of the change from the accounting policy applied under SSAP 15 is to provide additional deferred tax on unrealised</t>
  </si>
  <si>
    <t>appreciation on investments.  The additional deferred tax provision is reflected in the fund for future appropriations for with-profits</t>
  </si>
  <si>
    <t>business and in the profit and loss reserve for shareholder backed business. Consistent with previous practice and the achieved</t>
  </si>
  <si>
    <t>profits methodology, expected future tax cash flows related to inforce and new business effectively continue to be discounted.</t>
  </si>
  <si>
    <t>deferred tax provisions.</t>
  </si>
  <si>
    <t>For the purpose of its modified statutory basis statements, the Company has chosen not to adopt the discounting option for its</t>
  </si>
  <si>
    <t>(4)</t>
  </si>
  <si>
    <t>Adjustment from post-tax long-term investment returns to post-tax actual investment returns</t>
  </si>
  <si>
    <t>Insurance operations:</t>
  </si>
  <si>
    <t xml:space="preserve">- </t>
  </si>
  <si>
    <t xml:space="preserve">The proportion of surplus allocated to shareholders from the UK with-profits business has been based on the present level of 10%. </t>
  </si>
  <si>
    <t>In November 2001, the Company agreed to transfer its UK general business operations to Winterthur Insurance and Churchill group,</t>
  </si>
  <si>
    <t>22 March 2002.  A scrip dividend alternative will be offered to shareholders.  The total dividend for the year, including the interim</t>
  </si>
  <si>
    <t>is £504m.</t>
  </si>
  <si>
    <t>The tax charge, minority interests, earnings per share and movement in shareholders' capital and reserves for 2000 have been</t>
  </si>
  <si>
    <t>New share capital subscribed on listing of shares on New York Stock Exchange</t>
  </si>
  <si>
    <t>Discontinued general business operations</t>
  </si>
  <si>
    <t xml:space="preserve">The achieved profits basis results for 2001 have been prepared in accordance with the guidance issued by the Association of British </t>
  </si>
  <si>
    <t>Debenture loan issued by Egg</t>
  </si>
  <si>
    <t>Movement in Net Borrowings</t>
  </si>
  <si>
    <t>Prudential Asia</t>
  </si>
  <si>
    <t>Dividend per share</t>
  </si>
  <si>
    <t>Single</t>
  </si>
  <si>
    <t>Regular</t>
  </si>
  <si>
    <t>Results Analysis by Business Area</t>
  </si>
  <si>
    <t>Long-term business</t>
  </si>
  <si>
    <t>General business</t>
  </si>
  <si>
    <t>Development expenses</t>
  </si>
  <si>
    <t>Dividends</t>
  </si>
  <si>
    <t xml:space="preserve">New investment in businesses </t>
  </si>
  <si>
    <t>New share capital subscribed</t>
  </si>
  <si>
    <t>Timing differences and other items</t>
  </si>
  <si>
    <t>Exchange movements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</si>
  <si>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</si>
  <si>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</si>
  <si>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</si>
  <si>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</si>
  <si>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</si>
  <si>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</si>
  <si>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</si>
  <si>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Fixed income securities</t>
  </si>
  <si>
    <t>Properties</t>
  </si>
  <si>
    <t>Deposits with credit institutions</t>
  </si>
  <si>
    <t>Assets held to cover linked liabilities</t>
  </si>
  <si>
    <t xml:space="preserve">Less: shareholders' accrued interest in the long-term business </t>
  </si>
  <si>
    <t>Total net assets</t>
  </si>
  <si>
    <t>Share capital</t>
  </si>
  <si>
    <t>Share premium</t>
  </si>
  <si>
    <t xml:space="preserve">Statutory basis retained profit </t>
  </si>
  <si>
    <t>Additional reserves on the achieved profits basis</t>
  </si>
  <si>
    <t>Comprising:</t>
  </si>
  <si>
    <t>Short-term fluctuations in investment returns</t>
  </si>
  <si>
    <t>Profit on ordinary activities before tax (including actual investment returns)</t>
  </si>
  <si>
    <t>Amortisation of goodwill</t>
  </si>
  <si>
    <t>Represented by:</t>
  </si>
  <si>
    <t>Goodwill</t>
  </si>
  <si>
    <t>Adjustment for amortisation of goodwill</t>
  </si>
  <si>
    <t>Long-term business and investment products</t>
  </si>
  <si>
    <t>Insurance and investment funds under management</t>
  </si>
  <si>
    <t>Investment return and other income</t>
  </si>
  <si>
    <t>Banking business assets</t>
  </si>
  <si>
    <t>2000 £m</t>
  </si>
  <si>
    <t>Results Summary</t>
  </si>
  <si>
    <t>M&amp;G</t>
  </si>
  <si>
    <t>Egg</t>
  </si>
  <si>
    <t>Prudential Europe</t>
  </si>
  <si>
    <t>Broker dealer and fund management</t>
  </si>
  <si>
    <t>Capital repatriated from businesses</t>
  </si>
  <si>
    <t>Basic Earnings Per Share</t>
  </si>
  <si>
    <t>Diluted Earnings Per Share</t>
  </si>
  <si>
    <t>Dividend Per Share</t>
  </si>
  <si>
    <t>Movement in Shareholders' Capital and Reserves</t>
  </si>
  <si>
    <t>Exchange translation losses</t>
  </si>
  <si>
    <t>24.5p</t>
  </si>
  <si>
    <t>Jackson National Life</t>
  </si>
  <si>
    <t>Deferred acquisition costs</t>
  </si>
  <si>
    <t>Dividend payable</t>
  </si>
  <si>
    <t>Minority interests</t>
  </si>
  <si>
    <t>2001 £m</t>
  </si>
  <si>
    <t>UK Insurance Operations</t>
  </si>
  <si>
    <t>£8.8bn</t>
  </si>
  <si>
    <t>£165bn</t>
  </si>
  <si>
    <t>£7.6bn</t>
  </si>
  <si>
    <t>Other new share capital subscribed</t>
  </si>
  <si>
    <t>Prudential Intermediary Business</t>
  </si>
  <si>
    <t>Prudential Financial Services</t>
  </si>
  <si>
    <t>UK Operations</t>
  </si>
  <si>
    <t>9.3p</t>
  </si>
  <si>
    <t>Summarised Consolidated Profit and Loss Account</t>
  </si>
  <si>
    <t>Individual pensions</t>
  </si>
  <si>
    <t>Corporate pensions</t>
  </si>
  <si>
    <t>Life</t>
  </si>
  <si>
    <t>Investment products</t>
  </si>
  <si>
    <t>Equity linked index annuities</t>
  </si>
  <si>
    <t>Variable annuities</t>
  </si>
  <si>
    <t>Guaranteed Investment Contracts</t>
  </si>
  <si>
    <t>GIC - European Medium Term Notes</t>
  </si>
  <si>
    <t>Insurance products</t>
  </si>
  <si>
    <t>Group Total</t>
  </si>
  <si>
    <t>Total UK Operations</t>
  </si>
  <si>
    <t>2001  £m</t>
  </si>
  <si>
    <t>(4.3)p</t>
  </si>
  <si>
    <t xml:space="preserve">Based on operating profit after tax and related minority interests before amortisation of </t>
  </si>
  <si>
    <t>8.5p</t>
  </si>
  <si>
    <t>Banking deposit balances</t>
  </si>
  <si>
    <t>Accruals, deferred income and other liabilities</t>
  </si>
  <si>
    <t>US Operations</t>
  </si>
  <si>
    <t>Other Income and Expenditure</t>
  </si>
  <si>
    <t>Profit on business disposals</t>
  </si>
  <si>
    <t xml:space="preserve">Banking deposit balances under management </t>
  </si>
  <si>
    <t>STATUTORY BASIS RESULTS</t>
  </si>
  <si>
    <t xml:space="preserve">Based on operating profit after tax and related minority interests before </t>
  </si>
  <si>
    <t>1,959m</t>
  </si>
  <si>
    <t>post-tax actual investment returns (after related minority interests)</t>
  </si>
  <si>
    <t>Goodwill on sale of holding in associate company</t>
  </si>
  <si>
    <t>FUNDS FLOW</t>
  </si>
  <si>
    <t>Annuities</t>
  </si>
  <si>
    <t>(after related minority interests)</t>
  </si>
  <si>
    <t xml:space="preserve">Other Income and Expenditure </t>
  </si>
  <si>
    <t>Other operating results</t>
  </si>
  <si>
    <t>Investments in respect of non-linked business:</t>
  </si>
  <si>
    <t>Other investments (principally mortgages and loans)</t>
  </si>
  <si>
    <t>Obligations of Jackson National Life under sale and repurchase and lending agreements</t>
  </si>
  <si>
    <t>Shareholders' capital and reserves - achieved profits basis</t>
  </si>
  <si>
    <t>Shareholders' Capital and Reserves</t>
  </si>
  <si>
    <t>Fixed annuities</t>
  </si>
  <si>
    <t>Holding Company Funds Statement</t>
  </si>
  <si>
    <t>ACHIEVED PROFITS BASIS RESULTS</t>
  </si>
  <si>
    <t xml:space="preserve">Business in force </t>
  </si>
  <si>
    <t>Prudential Asia and Europe development expenses</t>
  </si>
  <si>
    <t xml:space="preserve">Long-term business </t>
  </si>
  <si>
    <t>Comprising</t>
  </si>
  <si>
    <t>Shareholders' funds</t>
  </si>
  <si>
    <t xml:space="preserve">Operating profit before tax </t>
  </si>
  <si>
    <t>Interest payable on core structural borrowings of shareholder financed operations</t>
  </si>
  <si>
    <t xml:space="preserve">Banking business liabilities </t>
  </si>
  <si>
    <t xml:space="preserve">        -</t>
  </si>
  <si>
    <t xml:space="preserve">       -</t>
  </si>
  <si>
    <t xml:space="preserve">UK Operations </t>
  </si>
  <si>
    <t xml:space="preserve">Prudential Asia </t>
  </si>
  <si>
    <t>Analysed as profits (losses) from:</t>
  </si>
  <si>
    <t>Core structural borrowings of shareholder financed operations</t>
  </si>
  <si>
    <t>Merger break fee (net of related expenses)</t>
  </si>
  <si>
    <t>Adjustment for post-tax merger break fee (net of related expenses)</t>
  </si>
  <si>
    <t>BANKING BUSINESS LIABILITIES</t>
  </si>
  <si>
    <t>Funds at 1 January 2001</t>
  </si>
  <si>
    <t>Net Flows</t>
  </si>
  <si>
    <t xml:space="preserve">Market movement </t>
  </si>
  <si>
    <t>India</t>
  </si>
  <si>
    <t>Taiwan</t>
  </si>
  <si>
    <t>Other</t>
  </si>
  <si>
    <t>£m</t>
  </si>
  <si>
    <t xml:space="preserve">Prudential Europe </t>
  </si>
  <si>
    <t xml:space="preserve">The achieved profits basis results include the results of the Group's long-term insurance operations on the achieved profits </t>
  </si>
  <si>
    <t>Note</t>
  </si>
  <si>
    <t>Insurance technical provisions (net of reinsurance) and fund for future</t>
  </si>
  <si>
    <t>appropriations, less shareholders' accrued interest</t>
  </si>
  <si>
    <t xml:space="preserve">Statutory basis operating profit after tax and related minority interests </t>
  </si>
  <si>
    <t>UK re-engineering costs</t>
  </si>
  <si>
    <t>Proceeds from business disposals</t>
  </si>
  <si>
    <t>Other income and expenditure (including development expenses)</t>
  </si>
  <si>
    <t>(1)</t>
  </si>
  <si>
    <t>1,968m</t>
  </si>
  <si>
    <t>Operating profit before amortisation of goodwill</t>
  </si>
  <si>
    <t xml:space="preserve">               -</t>
  </si>
  <si>
    <t xml:space="preserve">profit, as adjusted for these items, better reflects underlying performance.  Total profit includes these items together </t>
  </si>
  <si>
    <t>Operating profit for insurance operations includes investment returns at the expected long-term rate of return.  For the</t>
  </si>
  <si>
    <t>Funds at 31 December 2001</t>
  </si>
  <si>
    <t>PRUDENTIAL PLC 2001 UNAUDITED RESULTS</t>
  </si>
  <si>
    <t>Continuing operations</t>
  </si>
  <si>
    <t>38.4p</t>
  </si>
  <si>
    <t>(16.5)p</t>
  </si>
  <si>
    <t>16.8p</t>
  </si>
  <si>
    <t>26.1p</t>
  </si>
  <si>
    <t>Deferred tax</t>
  </si>
  <si>
    <t>Restated</t>
  </si>
  <si>
    <t>30.2p</t>
  </si>
  <si>
    <t>(15.6)p</t>
  </si>
  <si>
    <t>(1.7)p</t>
  </si>
  <si>
    <t>33.4p</t>
  </si>
  <si>
    <t>Net (decrease) increase in shareholders' capital and reserves</t>
  </si>
  <si>
    <t>Profit for the year before minority interests</t>
  </si>
  <si>
    <t>Profit for the year after minority interests</t>
  </si>
  <si>
    <t>Shareholders' capital and reserves at beginning of year</t>
  </si>
  <si>
    <t>£6.5bn</t>
  </si>
  <si>
    <t xml:space="preserve">excludes amortisation of goodwill and the merger break fee, net of related expenses.  The directors believe that operating </t>
  </si>
  <si>
    <t>1,978m</t>
  </si>
  <si>
    <t>Retained (loss) profit for the year</t>
  </si>
  <si>
    <t>Shareholders' capital and reserves at end of year</t>
  </si>
  <si>
    <t xml:space="preserve"> (4.8)p</t>
  </si>
  <si>
    <t xml:space="preserve">(Loss) profit on ordinary activities before tax </t>
  </si>
  <si>
    <t>1,982m</t>
  </si>
  <si>
    <t>Merger break fee (net of related expenses and tax)</t>
  </si>
  <si>
    <t>Net core structural borrowings at beginning of year</t>
  </si>
  <si>
    <t>UK Insurance Operations:</t>
  </si>
  <si>
    <t>Operating earnings per share</t>
  </si>
  <si>
    <t>Individual life and pensions</t>
  </si>
  <si>
    <t>Asia Mutual Funds Under Management</t>
  </si>
  <si>
    <t>(Loss) profit for the year before minority interests</t>
  </si>
  <si>
    <t>(Loss) profit for the year after minority interests</t>
  </si>
  <si>
    <t xml:space="preserve">Adjustment for post-tax profit on business disposals </t>
  </si>
  <si>
    <t>Holding Company cash</t>
  </si>
  <si>
    <t>Central funds</t>
  </si>
  <si>
    <t>Core structural borrowings of shareholder financed operations:</t>
  </si>
  <si>
    <t>Fund for future appropriations</t>
  </si>
  <si>
    <t>Insurance technical provisions (net of reinsurance):</t>
  </si>
  <si>
    <t>Borrowings to support short-term fixed income securities reinvestment programme</t>
  </si>
  <si>
    <t>As originally reported</t>
  </si>
  <si>
    <t>Prior year adjustments on implementation of FRS 19 on deferred tax</t>
  </si>
  <si>
    <t xml:space="preserve">As restated </t>
  </si>
  <si>
    <t xml:space="preserve">UK Operations: </t>
  </si>
  <si>
    <t>-</t>
  </si>
  <si>
    <t>Other operations (including central goodwill and borrowings)</t>
  </si>
  <si>
    <t>(2)</t>
  </si>
  <si>
    <t>(3)</t>
  </si>
  <si>
    <t>(5)</t>
  </si>
  <si>
    <t>(6)</t>
  </si>
  <si>
    <t>(7)</t>
  </si>
  <si>
    <t>(8)</t>
  </si>
  <si>
    <t>(9)</t>
  </si>
  <si>
    <t>approximately £360m before tax.</t>
  </si>
  <si>
    <t xml:space="preserve">Adjustment from post-tax long-term investment returns to </t>
  </si>
  <si>
    <t>Adjustment for post-tax profit on business disposals</t>
  </si>
  <si>
    <t>33.5p</t>
  </si>
  <si>
    <t>As restated</t>
  </si>
  <si>
    <t>Holding Company net funds movement</t>
  </si>
  <si>
    <t>Holding Company net funds movement (as above)</t>
  </si>
  <si>
    <t>£163bn</t>
  </si>
  <si>
    <t>23.3p</t>
  </si>
  <si>
    <t>Based on profit for the year after minority interests of £389m (£657m)</t>
  </si>
  <si>
    <t>19.7p</t>
  </si>
  <si>
    <t>19.6p</t>
  </si>
  <si>
    <t>Achieved Profits Basis Results</t>
  </si>
  <si>
    <t>Statutory Basis Results</t>
  </si>
  <si>
    <t>Department of Social Security rebate business</t>
  </si>
  <si>
    <t>The tax charge, minority interests and earnings per share for 2000 have been restated for minor changes to reflect the</t>
  </si>
  <si>
    <t>implementation of FRS 19 on deferred tax.</t>
  </si>
  <si>
    <t>Total UK Insurance Operations</t>
  </si>
  <si>
    <t xml:space="preserve">the costs of the sale and other related items, it is anticipated that the profit on sale recorded in the 2002 results will be   </t>
  </si>
  <si>
    <t>dividend of 8.7p per share paid in 2001, amounts to 25.4p per share and the total cost of the dividend declared in respect of 2001</t>
  </si>
  <si>
    <t>Net core structural borrowings at end of year</t>
  </si>
  <si>
    <t>Notes on the Unaudited Statutory Basis Results</t>
  </si>
  <si>
    <t>Corporate expenditure:</t>
  </si>
  <si>
    <t>Group Head Office</t>
  </si>
  <si>
    <t>Asia Regional Head Office</t>
  </si>
  <si>
    <t>Other net (liabilities) assets</t>
  </si>
  <si>
    <t>(1) Basis of preparation of results</t>
  </si>
  <si>
    <t xml:space="preserve">Insurers in December 2001 "Supplementary Reporting for long-term insurance business (the achieved profits method)".   Previously </t>
  </si>
  <si>
    <t xml:space="preserve">the achieved profits basis results were prepared in accordance with the guidance issued in July 1995.  Comparative results for the </t>
  </si>
  <si>
    <t xml:space="preserve">year 2000 have not been restated for the change of guidance. Restatements of prior year figures relate solely to the implementation of </t>
  </si>
  <si>
    <t xml:space="preserve">FRS19 on deferred tax.   </t>
  </si>
  <si>
    <t>One of the key differences between the current and previous guidance relates to the basis for setting long-term expected rates of return</t>
  </si>
  <si>
    <t xml:space="preserve">on investments and risk discount rates.  </t>
  </si>
  <si>
    <t>dollar denominated business written in Hong Kong.</t>
  </si>
  <si>
    <t xml:space="preserve">term equilibrium rates of return and discount rates. </t>
  </si>
  <si>
    <t xml:space="preserve">The key economic assumptions and sensitivity of the results to changes to those assumptions are described below. </t>
  </si>
  <si>
    <t>(2) Economic assumptions</t>
  </si>
  <si>
    <t>UK operations</t>
  </si>
  <si>
    <t>Pre-tax expected long-term nominal rates of investment return</t>
  </si>
  <si>
    <t>UK equities</t>
  </si>
  <si>
    <t>Overseas equities</t>
  </si>
  <si>
    <t>7.5% to 7.8%</t>
  </si>
  <si>
    <t>Property</t>
  </si>
  <si>
    <t>Gilts</t>
  </si>
  <si>
    <t>Corporate bonds</t>
  </si>
  <si>
    <t>[applying the rates listed above to the investments held by the fund]</t>
  </si>
  <si>
    <t>Expected long-term rate of inflation</t>
  </si>
  <si>
    <t>Post-tax expected long-term nominal rate of return</t>
  </si>
  <si>
    <t>Pension business (where no tax applies)</t>
  </si>
  <si>
    <t xml:space="preserve">Life business </t>
  </si>
  <si>
    <t xml:space="preserve">Risk discount rate </t>
  </si>
  <si>
    <t>US operations (Jackson National Life)</t>
  </si>
  <si>
    <t>(2) Economic assumptions (continued)</t>
  </si>
  <si>
    <t xml:space="preserve">Prudential Asia  </t>
  </si>
  <si>
    <t xml:space="preserve">Weighted pre-tax expected long-term nominal rates of investment return </t>
  </si>
  <si>
    <t>Weighted expected long-term rate of inflation</t>
  </si>
  <si>
    <t xml:space="preserve">Weighted risk discount rate </t>
  </si>
  <si>
    <t xml:space="preserve">The Prudential Asia economic returns have been determined by weighting each country's economic assumptions </t>
  </si>
  <si>
    <t>by reference to the Achieved Profits basis operating results for new business written in 2001.</t>
  </si>
  <si>
    <t>(3) 2001 Results : Impact of altered economic assumptions</t>
  </si>
  <si>
    <t>UK long-term business operations</t>
  </si>
  <si>
    <t xml:space="preserve">               -   </t>
  </si>
  <si>
    <t>Jackson National Life (including altered spread assumption)</t>
  </si>
  <si>
    <t xml:space="preserve">Total </t>
  </si>
  <si>
    <t>(4) 2001 Results sensitivities</t>
  </si>
  <si>
    <t>Group</t>
  </si>
  <si>
    <t xml:space="preserve">2001 Pre-tax operating profits from new business </t>
  </si>
  <si>
    <t>Increase in rates of 1%</t>
  </si>
  <si>
    <t>Decrease in rates of 1%</t>
  </si>
  <si>
    <t xml:space="preserve">Risk discount rates </t>
  </si>
  <si>
    <t xml:space="preserve">31 December 2001 shareholders' funds </t>
  </si>
  <si>
    <t>Total £m</t>
  </si>
  <si>
    <t>Under the current guidance, for most countries, these rates are set by reference to period end rates of return on fixed interest securities.</t>
  </si>
  <si>
    <t xml:space="preserve">This "active" basis of assumption setting has been applied in preparing the results of all the Group's UK, US, and European long-term </t>
  </si>
  <si>
    <t xml:space="preserve">business operations.  For the Group's Asian operations the active basis is appropriate for business written in Japan and Korea and US </t>
  </si>
  <si>
    <t xml:space="preserve">assumptions and risk discount rates should be based on an assessment of longer-term economic conditions.  Except for the countries </t>
  </si>
  <si>
    <t>listed above, this basis is appropriate for the Group's Asian operations.</t>
  </si>
  <si>
    <t>For 2000 and earlier years, the achieved profits basis results for all of the Group's operations were calculated by using expected longer-</t>
  </si>
  <si>
    <t>PAC with-profits fund assets</t>
  </si>
  <si>
    <t>Expected long-term spread between earned rate and rate credited to policyholders</t>
  </si>
  <si>
    <t>Pre-tax (losses) profits on changes of economic assumptions included within</t>
  </si>
  <si>
    <t>The results for 2001 are unaudited and are not the Company's statutory accounts.  With the exception of the implementation of FRS 19 on</t>
  </si>
  <si>
    <t>deferred tax, the results for 2001 have been prepared using the same accounting policies as were used in the 2000 statutory accounts.</t>
  </si>
  <si>
    <t>The results for 2000 have been derived from those accounts and then restated for the implementation of FRS 19.  The auditors have</t>
  </si>
  <si>
    <t>unqualified and did not contain a statement under section 237 (2) or (3) of the Companies Act 1985.</t>
  </si>
  <si>
    <t>reported on the 2000 statutory accounts and the accounts have been delivered to the Registrar of Companies.  The auditors' report was</t>
  </si>
  <si>
    <t>achieved profits basis results. The total cost in 2001 of this restructuring, including amounts borne by the main with-profits fund, is £200m.</t>
  </si>
  <si>
    <t>operations.</t>
  </si>
  <si>
    <t>(£146m charge) overseas tax.</t>
  </si>
  <si>
    <t>Balance sheet comparatives for 2000 have been restated to reflect the implementation of FRS19 on deferred tax.  As a consequence,</t>
  </si>
  <si>
    <t xml:space="preserve">the provision for deferred tax at 31 December 2000 has increased by £2,592m.  This increase in provision is matched by reductions </t>
  </si>
  <si>
    <t>Shareholders' capital and reserves - statutory basis</t>
  </si>
  <si>
    <t xml:space="preserve">of £2,543m in the fund for future appropriations and £57m in shareholders' capital and reserves, less £8m reduction in the </t>
  </si>
  <si>
    <t xml:space="preserve">shareholders' accrued interest in the long-term business.  These adjustments relate almost wholly to deferred tax on unrealised  </t>
  </si>
  <si>
    <t xml:space="preserve">appreciation on investments that it was previously inappropriate to recognise under the partial provisioning method under SSAP 15. </t>
  </si>
  <si>
    <t xml:space="preserve">An exception to this general rule is that for countries where longer-term fixed interest markets are underdeveloped, investment return </t>
  </si>
  <si>
    <t>The estimated increase (decrease) in the 2001 Group results that would arise from the</t>
  </si>
  <si>
    <t>the (loss) profit on ordinary activities before tax arise as follows:</t>
  </si>
  <si>
    <t>(4.8)p</t>
  </si>
  <si>
    <t>On the statutory basis of reporting, £48m is recognised as the cost to shareholders, reflecting the amounts borne by shareholder financed</t>
  </si>
  <si>
    <t>Future bonus rates have been set at levels which would fully utilise the assets of the with-profits fund over the lifetime of the</t>
  </si>
  <si>
    <t>business in force.</t>
  </si>
  <si>
    <t>During 2001 the Company acquired Orico Life Insurance Company of Japan and YoungPoong Life in Korea.  The total cost of</t>
  </si>
  <si>
    <t>purchase of these and other minor operations (including acquisition costs) was £182m.  The fair value of the net assets including</t>
  </si>
  <si>
    <t>business in force was £11m.  Goodwill arising on these transactions of £171m is being amortised over 20 years.</t>
  </si>
  <si>
    <t>In February 2001 the Company announced the restructuring of the direct sales force and customer service channels of its UK</t>
  </si>
  <si>
    <t>Insurance Operations.  In November 2001 the Company announced further details of changes to the future structure of those</t>
  </si>
  <si>
    <t>operations, in particular the intention to pursue a single brand strategy for life and pensions business including the integration of</t>
  </si>
  <si>
    <t>the Scottish Amicable operation under the Prudential brand.  The changes also included a simplification of the organisational</t>
  </si>
  <si>
    <t>structure and plans for a significant reduction in operating costs.  The total cost in 2001 of this restructuring, including amounts</t>
  </si>
  <si>
    <t>borne by the main with-profits fund, is £200m.  After including amounts borne by the fund but attributed to shareholders, the cost</t>
  </si>
  <si>
    <t>recognised on the achieved profits basis is £64m.</t>
  </si>
  <si>
    <t>In March 2001 the Company entered into a merger agreement with American General Corporation, a US investment, life insurance</t>
  </si>
  <si>
    <t>and consumer finance group.  On 11 May, following the termination of the merger and in accordance with the terms of the agreement,</t>
  </si>
  <si>
    <t>a fee of $600m (£423m) was paid to the Company by American General.  After deducting employment costs incurred as a</t>
  </si>
  <si>
    <t>following changes in economic assumptions are:</t>
  </si>
  <si>
    <t>41.9p</t>
  </si>
  <si>
    <t>£8.15bn</t>
  </si>
  <si>
    <t>(48.9)p</t>
  </si>
  <si>
    <t xml:space="preserve">  (16.0)p</t>
  </si>
  <si>
    <t>Based on (loss) profit for the year after minority interests of £(217)m (£511m)</t>
  </si>
  <si>
    <t>(11.0)p</t>
  </si>
  <si>
    <t>NEW BUSINESS BY PRODUCT DISTRIBUTOR</t>
  </si>
  <si>
    <t xml:space="preserve">Asia, the statutory basis results of non-insurance operations.  These results are combined with the statutory basis results of the </t>
  </si>
  <si>
    <t xml:space="preserve">Group's other operations, including unit trusts, mutual funds and other non-insurance investment management business.  In the </t>
  </si>
  <si>
    <t>insurance operations than results under the statutory basis.</t>
  </si>
  <si>
    <t xml:space="preserve">basis.  The operating profit from new business represents the profitability of new long-term insurance business written in the </t>
  </si>
  <si>
    <t>year.  The operating profit from business in force represents the profitability of business in force at the start of the year with, for</t>
  </si>
  <si>
    <t>directors' opinion the achieved profits basis provides a more realistic reflection of the performance of the Group's long-term</t>
  </si>
  <si>
    <t>Operating profit before tax (see note)</t>
  </si>
  <si>
    <t xml:space="preserve">purposes of the presentation set out above, to be consistent with the alternative earnings per share, operating profit </t>
  </si>
  <si>
    <t xml:space="preserve">with actual investment returns and profit on business disposals.  This basis of presentation has been adopted consistently </t>
  </si>
  <si>
    <t>throughout this announcement.</t>
  </si>
  <si>
    <t>£85m, an exceptional item of £338m before tax has been accounted for within the Group's results.</t>
  </si>
  <si>
    <t xml:space="preserve">Operating profit before amortisation of goodwill </t>
  </si>
  <si>
    <t xml:space="preserve">before amortisation of goodwill </t>
  </si>
  <si>
    <r>
      <t>goodwill of £828m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(£752m)</t>
    </r>
  </si>
  <si>
    <t>Equivalents (Note)</t>
  </si>
  <si>
    <t>Operating Profit before amortisation of goodwill</t>
  </si>
  <si>
    <t>The achieved profits basis results for 2001 are unaudited.  The unaudited results for 2000 have been derived from the achieved</t>
  </si>
  <si>
    <t xml:space="preserve">profits basis supplement to the Company's statutory accounts for that year and then restated for the implementation of FRS 19 </t>
  </si>
  <si>
    <t>on deferred tax.  The supplement included an unqualified review report from the auditors.</t>
  </si>
  <si>
    <t>Notes 4 and 6 to 9 on the achieved profits basis results apply equally to the unaudited statutory basis results.</t>
  </si>
  <si>
    <t>GROSS PREMIUMS WRITTEN AND INVESTMENT PRODUCT SALES BY PRODUCT PROVIDER</t>
  </si>
  <si>
    <t>Additional Notes on the Unaudited Achieved Profits Basis Results</t>
  </si>
  <si>
    <t>Economic Assumptions and Sensitivities (continued)</t>
  </si>
  <si>
    <t>Economic Assumptions and Sensitivities</t>
  </si>
  <si>
    <r>
      <t xml:space="preserve">Operating profit </t>
    </r>
    <r>
      <rPr>
        <sz val="14"/>
        <rFont val="Arial"/>
        <family val="2"/>
      </rPr>
      <t>(see note)</t>
    </r>
  </si>
  <si>
    <t>Operating profit before tax</t>
  </si>
  <si>
    <t>The statutory tax charge for the year ended 31 December 2001 of £21m (£314m) comprises £63m (£168 m) UK tax and a £42m credit</t>
  </si>
  <si>
    <t>In February and November 2001, the Company announced details of changes to its UK Insurance Operations, as set out in note 5 on the</t>
  </si>
  <si>
    <t xml:space="preserve">ACHIEVED PROFITS BASIS RESULTS </t>
  </si>
  <si>
    <t>consequence of the proposed merger for the Company's US operations, adviser costs, and other directly related expenses, of</t>
  </si>
  <si>
    <t>amortisation of goodwill of £460m (£591m)</t>
  </si>
  <si>
    <t>restated for the implementation of FRS 19 on deferred tax.</t>
  </si>
  <si>
    <t>Annual</t>
  </si>
  <si>
    <t xml:space="preserve">Annual Equivalents are calculated as the aggregate of regular new business contributions and one tenth of single new business contributions. </t>
  </si>
  <si>
    <t>Single new business insurance premiums include increments under existing group pension schemes and pensions vested into annuity</t>
  </si>
  <si>
    <t>contracts (at the annuity purchase price).  Regular new business contributions are determined on an annualised basis.</t>
  </si>
  <si>
    <t>Effect of change of economic assumptions</t>
  </si>
  <si>
    <t>25.4p</t>
  </si>
  <si>
    <t>Adjustment for post-tax effect of change of economic assumptions</t>
  </si>
  <si>
    <t>The final dividend of 16.7p per share will be paid on 29 May 2002 to shareholders on the register at the close of business on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</si>
</sst>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hh:mm\ AM/PM_)"/>
    <numFmt numFmtId="175" formatCode="dd\-mmm\-yy_)"/>
    <numFmt numFmtId="176" formatCode="0.0\p"/>
    <numFmt numFmtId="177" formatCode="0.00\p"/>
    <numFmt numFmtId="178" formatCode="0\p"/>
    <numFmt numFmtId="179" formatCode="0.0\p;\(0.0\p\)"/>
    <numFmt numFmtId="180" formatCode="0.0\p;\(0.0\)\p"/>
    <numFmt numFmtId="181" formatCode="0.0"/>
    <numFmt numFmtId="182" formatCode="0.0\p_;\(0.0\)\p"/>
    <numFmt numFmtId="183" formatCode="0.0\p\ ;\(0.0\)\p"/>
    <numFmt numFmtId="184" formatCode="_-* #,##0.0_-;\-* #,##0.0_-;_-* &quot;-&quot;??_-;_-@_-"/>
    <numFmt numFmtId="185" formatCode="_-* #,##0_-;\-* #,##0_-;_-* &quot;-&quot;??_-;_-@_-"/>
    <numFmt numFmtId="186" formatCode="0.\p_;\(0.0\)\p"/>
    <numFmt numFmtId="187" formatCode=".\p_;\(0.0\)\);\9"/>
    <numFmt numFmtId="188" formatCode=".\p_;\(0.\)\);\9"/>
    <numFmt numFmtId="189" formatCode="_-* #,##0_-;\(#,##0\);_-* &quot;-&quot;_-;\-@_-"/>
    <numFmt numFmtId="190" formatCode="_-* #,##0_-;\(#,##0\);_-* &quot;-&quot;_-"/>
    <numFmt numFmtId="191" formatCode="#,##0\ ;\(#,##0\)"/>
    <numFmt numFmtId="192" formatCode="0\p;\(0\p\)"/>
    <numFmt numFmtId="193" formatCode="00000"/>
    <numFmt numFmtId="194" formatCode="#,##0\ ;[Red]\(#,##0\)"/>
    <numFmt numFmtId="195" formatCode="#,##0;\(#,##0\)"/>
    <numFmt numFmtId="196" formatCode="_-* #,##0_-;\ \(#,##0\);_-* &quot;-&quot;_-"/>
    <numFmt numFmtId="197" formatCode="#,##0;\-#,##0;&quot;-    &quot;"/>
    <numFmt numFmtId="198" formatCode="_(\-* #,##0.0\)_-;\-* #,##0.0_-;_-* &quot;-&quot;??_-;_-@_-"/>
    <numFmt numFmtId="199" formatCode="_(\-* #,##0.0\)_-;\-* \(#,##0.0_)\-;_-* &quot;-&quot;??_-;_-@_-"/>
    <numFmt numFmtId="200" formatCode="_(\-* #,##0.0\)_-;\-* \(#,##0.0_-\);_-* &quot;&quot;??_-;_-@_-"/>
    <numFmt numFmtId="201" formatCode="_(\-* #,##0.0\)_-;\-* \(#,##0.0_)\-\);_-* &quot;&quot;??_-;_-@_-"/>
    <numFmt numFmtId="202" formatCode="_(\-* #,##0.0\)_-;\-* \(#,##0.0_)\-;_-* &quot;&quot;??_-;_-@_-"/>
    <numFmt numFmtId="203" formatCode="_(\-* #,##0.0\)_-;\-* \(#,##0.0\-\);_-* &quot;&quot;??_-;_-@_-"/>
    <numFmt numFmtId="204" formatCode="_(\-* #,##0.0\)_-;\-* \(#,##0.0\);_-* &quot;&quot;??_-;_-@_-"/>
    <numFmt numFmtId="205" formatCode="\(\-* #,##0.0\)_-;\-* \(#,##0.0\);_-* &quot;&quot;??_-;_-@_-"/>
    <numFmt numFmtId="206" formatCode="\(* #,##0.0\)_-;\-* \(#,##0.0\);_-* &quot;&quot;??_-;_-@_-"/>
    <numFmt numFmtId="207" formatCode="\(* #,##0.0\)_-;* \(#,##0.0\);_-* &quot;&quot;??_-;_-@_-"/>
    <numFmt numFmtId="208" formatCode="\(* #,##0.0\)_-;* \(#,##0.0\)\ \ ;_-* &quot;&quot;??_-;_-@_-"/>
    <numFmt numFmtId="209" formatCode="\(* #,##0.0\)_-;* \(#,##0.0\)\ ;_-* &quot;&quot;??_-;_-@_-"/>
    <numFmt numFmtId="210" formatCode="_-* #,##0.0\-;\-* #,##0.0\-;_-* &quot;-&quot;??_-;_-@_-"/>
    <numFmt numFmtId="211" formatCode="_ \-* #,##0.0\-;\-\ * #,##0.0\-;_-* &quot;-&quot;??_-;_-@_-"/>
    <numFmt numFmtId="212" formatCode="_ \-* #,##0.0\-\ ;\-\ * #,##0.0\-\ ;_-* &quot;-&quot;??_-;_-@_-"/>
    <numFmt numFmtId="213" formatCode="_ \-* #,##0.0\ \-\ ;\-\ * #,##0.0\ \-\ ;_-* &quot;-&quot;??_-;_-@_-"/>
    <numFmt numFmtId="214" formatCode="_ \-* #,##0.0\ \-\ ;\ \-\ * #,##0.0\ \-\ ;\ _-* &quot;-&quot;??_-;_-@_-"/>
    <numFmt numFmtId="215" formatCode="_ \-* \ #,##0.0\ \-\ ;\ \-\ * \ #,##0.0\ \-\ ;\ _-* &quot;-&quot;??_-;_-@_-"/>
    <numFmt numFmtId="216" formatCode="_ \-\ * \ #,##0.0\ \-\ ;\ \-\ * \ #,##0.0\ \-\ ;\ _-* &quot;-&quot;??_-;_-@_-"/>
    <numFmt numFmtId="217" formatCode="\(0\)"/>
    <numFmt numFmtId="218" formatCode="\(\-0\)"/>
    <numFmt numFmtId="219" formatCode="0.0%"/>
    <numFmt numFmtId="220" formatCode="#,##0;[Red]\(#,##0\)"/>
    <numFmt numFmtId="221" formatCode="\(\c\)"/>
    <numFmt numFmtId="222" formatCode="\'\(\c\)\:\(\c\)"/>
  </numFmts>
  <fonts count="2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20"/>
      <name val="Arial"/>
      <family val="2"/>
    </font>
    <font>
      <i/>
      <u val="single"/>
      <sz val="14"/>
      <name val="Arial"/>
      <family val="2"/>
    </font>
    <font>
      <b/>
      <sz val="14"/>
      <color indexed="10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37" fontId="6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>
      <alignment/>
    </xf>
    <xf numFmtId="37" fontId="6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>
      <alignment horizontal="centerContinuous"/>
    </xf>
    <xf numFmtId="37" fontId="5" fillId="0" borderId="2" xfId="0" applyNumberFormat="1" applyFont="1" applyBorder="1" applyAlignment="1">
      <alignment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90" fontId="5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190" fontId="5" fillId="0" borderId="2" xfId="0" applyNumberFormat="1" applyFont="1" applyBorder="1" applyAlignment="1">
      <alignment/>
    </xf>
    <xf numFmtId="190" fontId="6" fillId="0" borderId="2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72" fontId="9" fillId="0" borderId="0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left"/>
    </xf>
    <xf numFmtId="37" fontId="10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>
      <alignment horizontal="left"/>
    </xf>
    <xf numFmtId="37" fontId="5" fillId="0" borderId="2" xfId="0" applyNumberFormat="1" applyFont="1" applyBorder="1" applyAlignment="1" applyProtection="1" quotePrefix="1">
      <alignment horizontal="right"/>
      <protection/>
    </xf>
    <xf numFmtId="37" fontId="6" fillId="0" borderId="2" xfId="0" applyNumberFormat="1" applyFont="1" applyBorder="1" applyAlignment="1" applyProtection="1" quotePrefix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6" fillId="0" borderId="0" xfId="0" applyNumberFormat="1" applyFont="1" applyAlignment="1">
      <alignment horizontal="centerContinuous"/>
    </xf>
    <xf numFmtId="37" fontId="5" fillId="0" borderId="1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/>
    </xf>
    <xf numFmtId="172" fontId="11" fillId="0" borderId="4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7" fontId="6" fillId="0" borderId="4" xfId="0" applyNumberFormat="1" applyFont="1" applyBorder="1" applyAlignment="1">
      <alignment/>
    </xf>
    <xf numFmtId="190" fontId="9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right"/>
      <protection/>
    </xf>
    <xf numFmtId="194" fontId="6" fillId="0" borderId="0" xfId="0" applyNumberFormat="1" applyFont="1" applyAlignment="1">
      <alignment/>
    </xf>
    <xf numFmtId="190" fontId="6" fillId="0" borderId="0" xfId="0" applyNumberFormat="1" applyFont="1" applyAlignment="1">
      <alignment horizontal="right"/>
    </xf>
    <xf numFmtId="190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90" fontId="6" fillId="0" borderId="2" xfId="0" applyNumberFormat="1" applyFont="1" applyBorder="1" applyAlignment="1">
      <alignment horizontal="right"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Alignment="1">
      <alignment/>
    </xf>
    <xf numFmtId="194" fontId="5" fillId="0" borderId="3" xfId="0" applyNumberFormat="1" applyFont="1" applyBorder="1" applyAlignment="1">
      <alignment/>
    </xf>
    <xf numFmtId="194" fontId="5" fillId="0" borderId="0" xfId="0" applyNumberFormat="1" applyFont="1" applyBorder="1" applyAlignment="1" applyProtection="1">
      <alignment/>
      <protection/>
    </xf>
    <xf numFmtId="194" fontId="6" fillId="0" borderId="3" xfId="0" applyNumberFormat="1" applyFont="1" applyBorder="1" applyAlignment="1" applyProtection="1">
      <alignment horizontal="right"/>
      <protection/>
    </xf>
    <xf numFmtId="194" fontId="5" fillId="0" borderId="3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190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90" fontId="7" fillId="0" borderId="2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0" fontId="7" fillId="0" borderId="3" xfId="0" applyNumberFormat="1" applyFont="1" applyBorder="1" applyAlignment="1">
      <alignment/>
    </xf>
    <xf numFmtId="19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1" fillId="0" borderId="4" xfId="0" applyFont="1" applyBorder="1" applyAlignment="1">
      <alignment/>
    </xf>
    <xf numFmtId="190" fontId="11" fillId="0" borderId="4" xfId="0" applyNumberFormat="1" applyFont="1" applyBorder="1" applyAlignment="1">
      <alignment/>
    </xf>
    <xf numFmtId="172" fontId="7" fillId="0" borderId="4" xfId="0" applyNumberFormat="1" applyFont="1" applyBorder="1" applyAlignment="1" applyProtection="1">
      <alignment horizontal="right"/>
      <protection/>
    </xf>
    <xf numFmtId="172" fontId="11" fillId="0" borderId="4" xfId="0" applyNumberFormat="1" applyFont="1" applyBorder="1" applyAlignment="1" applyProtection="1">
      <alignment horizontal="right"/>
      <protection/>
    </xf>
    <xf numFmtId="190" fontId="11" fillId="0" borderId="0" xfId="0" applyNumberFormat="1" applyFont="1" applyBorder="1" applyAlignment="1">
      <alignment/>
    </xf>
    <xf numFmtId="190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7" fillId="0" borderId="0" xfId="0" applyFont="1" applyAlignment="1">
      <alignment/>
    </xf>
    <xf numFmtId="190" fontId="7" fillId="0" borderId="0" xfId="0" applyNumberFormat="1" applyFont="1" applyAlignment="1">
      <alignment horizontal="center"/>
    </xf>
    <xf numFmtId="190" fontId="11" fillId="0" borderId="0" xfId="0" applyNumberFormat="1" applyFont="1" applyAlignment="1">
      <alignment horizontal="center"/>
    </xf>
    <xf numFmtId="190" fontId="7" fillId="0" borderId="4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right"/>
    </xf>
    <xf numFmtId="190" fontId="11" fillId="0" borderId="4" xfId="0" applyNumberFormat="1" applyFont="1" applyBorder="1" applyAlignment="1">
      <alignment horizontal="right"/>
    </xf>
    <xf numFmtId="190" fontId="11" fillId="0" borderId="0" xfId="0" applyNumberFormat="1" applyFont="1" applyBorder="1" applyAlignment="1">
      <alignment horizontal="center"/>
    </xf>
    <xf numFmtId="190" fontId="7" fillId="0" borderId="0" xfId="0" applyNumberFormat="1" applyFont="1" applyBorder="1" applyAlignment="1">
      <alignment horizontal="center"/>
    </xf>
    <xf numFmtId="197" fontId="1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 applyProtection="1">
      <alignment horizontal="right"/>
      <protection/>
    </xf>
    <xf numFmtId="197" fontId="0" fillId="0" borderId="0" xfId="0" applyNumberFormat="1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 horizontal="right"/>
    </xf>
    <xf numFmtId="172" fontId="7" fillId="0" borderId="4" xfId="0" applyNumberFormat="1" applyFont="1" applyFill="1" applyBorder="1" applyAlignment="1" applyProtection="1">
      <alignment horizontal="left"/>
      <protection/>
    </xf>
    <xf numFmtId="172" fontId="7" fillId="0" borderId="4" xfId="0" applyNumberFormat="1" applyFont="1" applyFill="1" applyBorder="1" applyAlignment="1" applyProtection="1">
      <alignment horizontal="right"/>
      <protection/>
    </xf>
    <xf numFmtId="172" fontId="7" fillId="0" borderId="4" xfId="0" applyNumberFormat="1" applyFont="1" applyFill="1" applyBorder="1" applyAlignment="1" applyProtection="1" quotePrefix="1">
      <alignment horizontal="right"/>
      <protection/>
    </xf>
    <xf numFmtId="172" fontId="11" fillId="0" borderId="4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184" fontId="7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quotePrefix="1">
      <alignment horizontal="right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85" fontId="7" fillId="0" borderId="2" xfId="0" applyNumberFormat="1" applyFont="1" applyBorder="1" applyAlignment="1" applyProtection="1">
      <alignment/>
      <protection/>
    </xf>
    <xf numFmtId="184" fontId="7" fillId="0" borderId="2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184" fontId="7" fillId="0" borderId="2" xfId="0" applyNumberFormat="1" applyFont="1" applyFill="1" applyBorder="1" applyAlignment="1" applyProtection="1">
      <alignment/>
      <protection/>
    </xf>
    <xf numFmtId="37" fontId="11" fillId="0" borderId="2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>
      <alignment horizontal="right"/>
    </xf>
    <xf numFmtId="197" fontId="14" fillId="0" borderId="2" xfId="0" applyNumberFormat="1" applyFont="1" applyBorder="1" applyAlignment="1">
      <alignment/>
    </xf>
    <xf numFmtId="185" fontId="7" fillId="0" borderId="0" xfId="0" applyNumberFormat="1" applyFont="1" applyFill="1" applyBorder="1" applyAlignment="1" applyProtection="1">
      <alignment/>
      <protection/>
    </xf>
    <xf numFmtId="185" fontId="11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>
      <alignment/>
    </xf>
    <xf numFmtId="197" fontId="14" fillId="0" borderId="0" xfId="0" applyNumberFormat="1" applyFont="1" applyAlignment="1">
      <alignment/>
    </xf>
    <xf numFmtId="197" fontId="14" fillId="0" borderId="0" xfId="0" applyNumberFormat="1" applyFont="1" applyBorder="1" applyAlignment="1">
      <alignment/>
    </xf>
    <xf numFmtId="197" fontId="15" fillId="0" borderId="2" xfId="0" applyNumberFormat="1" applyFont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/>
    </xf>
    <xf numFmtId="37" fontId="7" fillId="0" borderId="3" xfId="0" applyNumberFormat="1" applyFont="1" applyBorder="1" applyAlignment="1">
      <alignment/>
    </xf>
    <xf numFmtId="37" fontId="11" fillId="0" borderId="3" xfId="0" applyNumberFormat="1" applyFont="1" applyBorder="1" applyAlignment="1">
      <alignment horizontal="right"/>
    </xf>
    <xf numFmtId="216" fontId="7" fillId="0" borderId="2" xfId="0" applyNumberFormat="1" applyFont="1" applyBorder="1" applyAlignment="1" applyProtection="1">
      <alignment horizontal="right"/>
      <protection/>
    </xf>
    <xf numFmtId="179" fontId="11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37" fontId="7" fillId="0" borderId="3" xfId="0" applyNumberFormat="1" applyFont="1" applyFill="1" applyBorder="1" applyAlignment="1">
      <alignment horizontal="right"/>
    </xf>
    <xf numFmtId="37" fontId="11" fillId="0" borderId="3" xfId="0" applyNumberFormat="1" applyFont="1" applyFill="1" applyBorder="1" applyAlignment="1">
      <alignment horizontal="right"/>
    </xf>
    <xf numFmtId="37" fontId="11" fillId="0" borderId="2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 horizontal="right"/>
      <protection/>
    </xf>
    <xf numFmtId="184" fontId="7" fillId="0" borderId="3" xfId="0" applyNumberFormat="1" applyFont="1" applyBorder="1" applyAlignment="1" applyProtection="1">
      <alignment horizontal="right"/>
      <protection/>
    </xf>
    <xf numFmtId="184" fontId="7" fillId="0" borderId="3" xfId="0" applyNumberFormat="1" applyFont="1" applyBorder="1" applyAlignment="1" applyProtection="1">
      <alignment/>
      <protection/>
    </xf>
    <xf numFmtId="179" fontId="11" fillId="0" borderId="3" xfId="0" applyNumberFormat="1" applyFont="1" applyFill="1" applyBorder="1" applyAlignment="1">
      <alignment horizontal="right"/>
    </xf>
    <xf numFmtId="184" fontId="7" fillId="0" borderId="2" xfId="0" applyNumberFormat="1" applyFont="1" applyBorder="1" applyAlignment="1" applyProtection="1">
      <alignment horizontal="right"/>
      <protection/>
    </xf>
    <xf numFmtId="0" fontId="11" fillId="0" borderId="2" xfId="0" applyFont="1" applyFill="1" applyBorder="1" applyAlignment="1">
      <alignment horizontal="right"/>
    </xf>
    <xf numFmtId="185" fontId="11" fillId="0" borderId="2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84" fontId="7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Font="1" applyBorder="1" applyAlignment="1">
      <alignment/>
    </xf>
    <xf numFmtId="172" fontId="16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197" fontId="0" fillId="0" borderId="2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0" fontId="6" fillId="0" borderId="3" xfId="0" applyNumberFormat="1" applyFont="1" applyBorder="1" applyAlignment="1">
      <alignment/>
    </xf>
    <xf numFmtId="190" fontId="5" fillId="0" borderId="3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37" fontId="7" fillId="0" borderId="5" xfId="0" applyNumberFormat="1" applyFont="1" applyBorder="1" applyAlignment="1">
      <alignment/>
    </xf>
    <xf numFmtId="37" fontId="1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1" fillId="0" borderId="6" xfId="0" applyNumberFormat="1" applyFont="1" applyBorder="1" applyAlignment="1">
      <alignment/>
    </xf>
    <xf numFmtId="37" fontId="11" fillId="0" borderId="0" xfId="0" applyNumberFormat="1" applyFont="1" applyBorder="1" applyAlignment="1" applyProtection="1" quotePrefix="1">
      <alignment horizontal="right"/>
      <protection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37" fontId="7" fillId="0" borderId="2" xfId="0" applyNumberFormat="1" applyFont="1" applyBorder="1" applyAlignment="1">
      <alignment/>
    </xf>
    <xf numFmtId="172" fontId="11" fillId="0" borderId="2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>
      <alignment/>
    </xf>
    <xf numFmtId="37" fontId="11" fillId="0" borderId="3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11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7" fillId="0" borderId="3" xfId="0" applyNumberFormat="1" applyFont="1" applyFill="1" applyBorder="1" applyAlignment="1">
      <alignment horizontal="right"/>
    </xf>
    <xf numFmtId="181" fontId="11" fillId="0" borderId="3" xfId="0" applyNumberFormat="1" applyFont="1" applyFill="1" applyBorder="1" applyAlignment="1">
      <alignment horizontal="right"/>
    </xf>
    <xf numFmtId="181" fontId="7" fillId="0" borderId="2" xfId="0" applyNumberFormat="1" applyFont="1" applyFill="1" applyBorder="1" applyAlignment="1">
      <alignment horizontal="right"/>
    </xf>
    <xf numFmtId="181" fontId="11" fillId="0" borderId="2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89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189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85" fontId="7" fillId="0" borderId="2" xfId="15" applyNumberFormat="1" applyFont="1" applyBorder="1" applyAlignment="1">
      <alignment horizontal="right"/>
    </xf>
    <xf numFmtId="37" fontId="7" fillId="0" borderId="0" xfId="0" applyNumberFormat="1" applyFont="1" applyBorder="1" applyAlignment="1" quotePrefix="1">
      <alignment horizontal="right"/>
    </xf>
    <xf numFmtId="37" fontId="7" fillId="0" borderId="3" xfId="0" applyNumberFormat="1" applyFont="1" applyBorder="1" applyAlignment="1">
      <alignment horizontal="right"/>
    </xf>
    <xf numFmtId="37" fontId="7" fillId="0" borderId="1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37" fontId="7" fillId="0" borderId="4" xfId="0" applyNumberFormat="1" applyFont="1" applyBorder="1" applyAlignment="1" quotePrefix="1">
      <alignment horizontal="right"/>
    </xf>
    <xf numFmtId="37" fontId="11" fillId="0" borderId="4" xfId="0" applyNumberFormat="1" applyFont="1" applyBorder="1" applyAlignment="1">
      <alignment horizontal="right"/>
    </xf>
    <xf numFmtId="37" fontId="11" fillId="0" borderId="4" xfId="0" applyNumberFormat="1" applyFont="1" applyBorder="1" applyAlignment="1" quotePrefix="1">
      <alignment horizontal="right"/>
    </xf>
    <xf numFmtId="37" fontId="11" fillId="0" borderId="7" xfId="0" applyNumberFormat="1" applyFont="1" applyBorder="1" applyAlignment="1">
      <alignment/>
    </xf>
    <xf numFmtId="37" fontId="11" fillId="0" borderId="7" xfId="0" applyNumberFormat="1" applyFont="1" applyFill="1" applyBorder="1" applyAlignment="1">
      <alignment/>
    </xf>
    <xf numFmtId="37" fontId="7" fillId="0" borderId="7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/>
    </xf>
    <xf numFmtId="37" fontId="7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Continuous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172" fontId="11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right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172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37" fontId="7" fillId="0" borderId="2" xfId="0" applyNumberFormat="1" applyFont="1" applyBorder="1" applyAlignment="1" quotePrefix="1">
      <alignment horizontal="right"/>
    </xf>
    <xf numFmtId="37" fontId="11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37" fontId="11" fillId="0" borderId="0" xfId="0" applyNumberFormat="1" applyFont="1" applyFill="1" applyBorder="1" applyAlignment="1">
      <alignment/>
    </xf>
    <xf numFmtId="16" fontId="11" fillId="0" borderId="0" xfId="0" applyNumberFormat="1" applyFont="1" applyAlignment="1" quotePrefix="1">
      <alignment horizontal="centerContinuous"/>
    </xf>
    <xf numFmtId="185" fontId="7" fillId="0" borderId="0" xfId="15" applyNumberFormat="1" applyFont="1" applyAlignment="1">
      <alignment horizontal="right"/>
    </xf>
    <xf numFmtId="185" fontId="11" fillId="0" borderId="0" xfId="15" applyNumberFormat="1" applyFont="1" applyAlignment="1">
      <alignment horizontal="right"/>
    </xf>
    <xf numFmtId="185" fontId="11" fillId="0" borderId="2" xfId="15" applyNumberFormat="1" applyFont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197" fontId="15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91" fontId="7" fillId="0" borderId="2" xfId="0" applyNumberFormat="1" applyFont="1" applyBorder="1" applyAlignment="1">
      <alignment/>
    </xf>
    <xf numFmtId="189" fontId="11" fillId="0" borderId="2" xfId="0" applyNumberFormat="1" applyFont="1" applyBorder="1" applyAlignment="1">
      <alignment/>
    </xf>
    <xf numFmtId="194" fontId="7" fillId="0" borderId="1" xfId="0" applyNumberFormat="1" applyFont="1" applyBorder="1" applyAlignment="1">
      <alignment/>
    </xf>
    <xf numFmtId="189" fontId="11" fillId="0" borderId="1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89" fontId="11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1" fillId="0" borderId="0" xfId="0" applyFont="1" applyBorder="1" applyAlignment="1">
      <alignment/>
    </xf>
    <xf numFmtId="191" fontId="7" fillId="0" borderId="0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Continuous"/>
    </xf>
    <xf numFmtId="172" fontId="7" fillId="0" borderId="0" xfId="0" applyNumberFormat="1" applyFont="1" applyAlignment="1" applyProtection="1">
      <alignment horizontal="left"/>
      <protection/>
    </xf>
    <xf numFmtId="172" fontId="7" fillId="0" borderId="4" xfId="0" applyNumberFormat="1" applyFont="1" applyBorder="1" applyAlignment="1" applyProtection="1">
      <alignment horizontal="left"/>
      <protection/>
    </xf>
    <xf numFmtId="172" fontId="11" fillId="0" borderId="2" xfId="0" applyNumberFormat="1" applyFont="1" applyBorder="1" applyAlignment="1" applyProtection="1">
      <alignment/>
      <protection/>
    </xf>
    <xf numFmtId="172" fontId="7" fillId="0" borderId="2" xfId="0" applyNumberFormat="1" applyFont="1" applyBorder="1" applyAlignment="1" applyProtection="1">
      <alignment horizontal="right"/>
      <protection/>
    </xf>
    <xf numFmtId="172" fontId="11" fillId="0" borderId="2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72" fontId="11" fillId="0" borderId="3" xfId="0" applyNumberFormat="1" applyFont="1" applyBorder="1" applyAlignment="1" applyProtection="1">
      <alignment horizontal="left"/>
      <protection/>
    </xf>
    <xf numFmtId="172" fontId="11" fillId="0" borderId="3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left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72" fontId="7" fillId="0" borderId="2" xfId="0" applyNumberFormat="1" applyFont="1" applyFill="1" applyBorder="1" applyAlignment="1" applyProtection="1">
      <alignment horizontal="right"/>
      <protection/>
    </xf>
    <xf numFmtId="172" fontId="11" fillId="0" borderId="2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173" fontId="7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Border="1" applyAlignment="1" applyProtection="1">
      <alignment/>
      <protection/>
    </xf>
    <xf numFmtId="173" fontId="7" fillId="0" borderId="2" xfId="0" applyNumberFormat="1" applyFont="1" applyFill="1" applyBorder="1" applyAlignment="1" applyProtection="1">
      <alignment/>
      <protection/>
    </xf>
    <xf numFmtId="173" fontId="11" fillId="0" borderId="2" xfId="0" applyNumberFormat="1" applyFont="1" applyFill="1" applyBorder="1" applyAlignment="1" applyProtection="1">
      <alignment/>
      <protection/>
    </xf>
    <xf numFmtId="172" fontId="7" fillId="0" borderId="2" xfId="0" applyNumberFormat="1" applyFont="1" applyFill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/>
      <protection/>
    </xf>
    <xf numFmtId="176" fontId="7" fillId="0" borderId="2" xfId="0" applyNumberFormat="1" applyFont="1" applyFill="1" applyBorder="1" applyAlignment="1" applyProtection="1">
      <alignment horizontal="right"/>
      <protection/>
    </xf>
    <xf numFmtId="176" fontId="11" fillId="0" borderId="2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7" fillId="0" borderId="2" xfId="0" applyNumberFormat="1" applyFont="1" applyFill="1" applyBorder="1" applyAlignment="1" applyProtection="1">
      <alignment vertical="center"/>
      <protection/>
    </xf>
    <xf numFmtId="172" fontId="11" fillId="0" borderId="2" xfId="0" applyNumberFormat="1" applyFont="1" applyFill="1" applyBorder="1" applyAlignment="1" applyProtection="1">
      <alignment horizontal="center"/>
      <protection/>
    </xf>
    <xf numFmtId="172" fontId="11" fillId="0" borderId="0" xfId="0" applyNumberFormat="1" applyFont="1" applyFill="1" applyAlignment="1" applyProtection="1">
      <alignment horizontal="left"/>
      <protection/>
    </xf>
    <xf numFmtId="37" fontId="7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left"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 quotePrefix="1">
      <alignment horizontal="right"/>
      <protection/>
    </xf>
    <xf numFmtId="37" fontId="7" fillId="0" borderId="0" xfId="0" applyNumberFormat="1" applyFont="1" applyFill="1" applyAlignment="1" applyProtection="1" quotePrefix="1">
      <alignment horizontal="center"/>
      <protection/>
    </xf>
    <xf numFmtId="37" fontId="7" fillId="0" borderId="2" xfId="0" applyNumberFormat="1" applyFont="1" applyFill="1" applyBorder="1" applyAlignment="1" applyProtection="1">
      <alignment/>
      <protection/>
    </xf>
    <xf numFmtId="37" fontId="11" fillId="0" borderId="2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72" fontId="11" fillId="0" borderId="1" xfId="0" applyNumberFormat="1" applyFont="1" applyFill="1" applyBorder="1" applyAlignment="1" applyProtection="1">
      <alignment/>
      <protection/>
    </xf>
    <xf numFmtId="37" fontId="7" fillId="0" borderId="1" xfId="0" applyNumberFormat="1" applyFont="1" applyFill="1" applyBorder="1" applyAlignment="1">
      <alignment/>
    </xf>
    <xf numFmtId="37" fontId="11" fillId="0" borderId="1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>
      <alignment/>
    </xf>
    <xf numFmtId="172" fontId="11" fillId="0" borderId="3" xfId="0" applyNumberFormat="1" applyFont="1" applyFill="1" applyBorder="1" applyAlignment="1" applyProtection="1">
      <alignment/>
      <protection/>
    </xf>
    <xf numFmtId="37" fontId="7" fillId="0" borderId="3" xfId="0" applyNumberFormat="1" applyFont="1" applyFill="1" applyBorder="1" applyAlignment="1">
      <alignment/>
    </xf>
    <xf numFmtId="37" fontId="11" fillId="0" borderId="3" xfId="0" applyNumberFormat="1" applyFont="1" applyFill="1" applyBorder="1" applyAlignment="1" applyProtection="1">
      <alignment/>
      <protection/>
    </xf>
    <xf numFmtId="172" fontId="7" fillId="0" borderId="3" xfId="0" applyNumberFormat="1" applyFont="1" applyFill="1" applyBorder="1" applyAlignment="1" applyProtection="1">
      <alignment horizontal="left"/>
      <protection/>
    </xf>
    <xf numFmtId="37" fontId="7" fillId="0" borderId="3" xfId="0" applyNumberFormat="1" applyFont="1" applyFill="1" applyBorder="1" applyAlignment="1" applyProtection="1">
      <alignment/>
      <protection/>
    </xf>
    <xf numFmtId="37" fontId="16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7" fontId="17" fillId="0" borderId="0" xfId="0" applyNumberFormat="1" applyFont="1" applyAlignment="1">
      <alignment/>
    </xf>
    <xf numFmtId="37" fontId="11" fillId="0" borderId="0" xfId="0" applyNumberFormat="1" applyFont="1" applyAlignment="1">
      <alignment horizontal="centerContinuous"/>
    </xf>
    <xf numFmtId="37" fontId="7" fillId="0" borderId="4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>
      <alignment/>
    </xf>
    <xf numFmtId="37" fontId="7" fillId="0" borderId="4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>
      <alignment horizontal="left"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>
      <alignment horizontal="left"/>
    </xf>
    <xf numFmtId="37" fontId="11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 quotePrefix="1">
      <alignment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11" fillId="0" borderId="3" xfId="0" applyNumberFormat="1" applyFont="1" applyBorder="1" applyAlignment="1" applyProtection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left"/>
      <protection/>
    </xf>
    <xf numFmtId="190" fontId="11" fillId="0" borderId="0" xfId="0" applyNumberFormat="1" applyFont="1" applyBorder="1" applyAlignment="1" applyProtection="1">
      <alignment horizontal="center"/>
      <protection/>
    </xf>
    <xf numFmtId="37" fontId="11" fillId="0" borderId="3" xfId="0" applyNumberFormat="1" applyFont="1" applyBorder="1" applyAlignment="1" applyProtection="1">
      <alignment horizontal="left"/>
      <protection/>
    </xf>
    <xf numFmtId="37" fontId="11" fillId="0" borderId="8" xfId="0" applyNumberFormat="1" applyFont="1" applyBorder="1" applyAlignment="1" applyProtection="1">
      <alignment horizontal="left"/>
      <protection/>
    </xf>
    <xf numFmtId="37" fontId="11" fillId="0" borderId="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84" fontId="7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72" fontId="7" fillId="0" borderId="4" xfId="0" applyNumberFormat="1" applyFont="1" applyBorder="1" applyAlignment="1" applyProtection="1">
      <alignment vertical="center"/>
      <protection/>
    </xf>
    <xf numFmtId="190" fontId="7" fillId="0" borderId="0" xfId="0" applyNumberFormat="1" applyFont="1" applyBorder="1" applyAlignment="1" applyProtection="1">
      <alignment horizontal="center"/>
      <protection/>
    </xf>
    <xf numFmtId="190" fontId="11" fillId="0" borderId="2" xfId="0" applyNumberFormat="1" applyFont="1" applyBorder="1" applyAlignment="1" applyProtection="1">
      <alignment horizontal="center"/>
      <protection/>
    </xf>
    <xf numFmtId="190" fontId="7" fillId="0" borderId="0" xfId="0" applyNumberFormat="1" applyFont="1" applyBorder="1" applyAlignment="1" applyProtection="1">
      <alignment horizontal="right"/>
      <protection/>
    </xf>
    <xf numFmtId="172" fontId="7" fillId="0" borderId="3" xfId="0" applyNumberFormat="1" applyFont="1" applyBorder="1" applyAlignment="1" applyProtection="1">
      <alignment horizontal="left"/>
      <protection/>
    </xf>
    <xf numFmtId="16" fontId="11" fillId="0" borderId="0" xfId="0" applyNumberFormat="1" applyFont="1" applyAlignment="1" quotePrefix="1">
      <alignment horizontal="right"/>
    </xf>
    <xf numFmtId="0" fontId="7" fillId="0" borderId="0" xfId="0" applyFont="1" applyAlignment="1">
      <alignment vertical="center"/>
    </xf>
    <xf numFmtId="172" fontId="12" fillId="0" borderId="0" xfId="0" applyNumberFormat="1" applyFont="1" applyBorder="1" applyAlignment="1" applyProtection="1">
      <alignment vertical="center"/>
      <protection/>
    </xf>
    <xf numFmtId="197" fontId="15" fillId="0" borderId="0" xfId="0" applyNumberFormat="1" applyFont="1" applyAlignment="1" quotePrefix="1">
      <alignment horizontal="righ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219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219" fontId="1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right"/>
    </xf>
    <xf numFmtId="191" fontId="11" fillId="0" borderId="0" xfId="0" applyNumberFormat="1" applyFont="1" applyAlignment="1">
      <alignment/>
    </xf>
    <xf numFmtId="191" fontId="11" fillId="0" borderId="0" xfId="0" applyNumberFormat="1" applyFont="1" applyAlignment="1" quotePrefix="1">
      <alignment/>
    </xf>
    <xf numFmtId="216" fontId="7" fillId="0" borderId="0" xfId="0" applyNumberFormat="1" applyFont="1" applyBorder="1" applyAlignment="1" applyProtection="1">
      <alignment horizontal="right"/>
      <protection/>
    </xf>
    <xf numFmtId="179" fontId="11" fillId="0" borderId="0" xfId="0" applyNumberFormat="1" applyFont="1" applyFill="1" applyBorder="1" applyAlignment="1">
      <alignment horizontal="right"/>
    </xf>
    <xf numFmtId="197" fontId="11" fillId="0" borderId="2" xfId="0" applyNumberFormat="1" applyFont="1" applyBorder="1" applyAlignment="1">
      <alignment/>
    </xf>
    <xf numFmtId="197" fontId="11" fillId="0" borderId="0" xfId="0" applyNumberFormat="1" applyFont="1" applyAlignment="1">
      <alignment/>
    </xf>
    <xf numFmtId="197" fontId="7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Continuous"/>
    </xf>
    <xf numFmtId="189" fontId="9" fillId="0" borderId="0" xfId="0" applyNumberFormat="1" applyFont="1" applyBorder="1" applyAlignment="1">
      <alignment horizontal="centerContinuous"/>
    </xf>
    <xf numFmtId="37" fontId="23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 quotePrefix="1">
      <alignment/>
      <protection/>
    </xf>
    <xf numFmtId="37" fontId="23" fillId="0" borderId="0" xfId="0" applyNumberFormat="1" applyFont="1" applyBorder="1" applyAlignment="1" quotePrefix="1">
      <alignment horizontal="right"/>
    </xf>
    <xf numFmtId="0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6" fontId="23" fillId="0" borderId="0" xfId="0" applyNumberFormat="1" applyFont="1" applyAlignment="1" quotePrefix="1">
      <alignment horizontal="centerContinuous"/>
    </xf>
    <xf numFmtId="37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49" fontId="23" fillId="0" borderId="0" xfId="0" applyNumberFormat="1" applyFont="1" applyAlignment="1" quotePrefix="1">
      <alignment/>
    </xf>
    <xf numFmtId="0" fontId="9" fillId="0" borderId="0" xfId="0" applyFont="1" applyBorder="1" applyAlignment="1">
      <alignment/>
    </xf>
    <xf numFmtId="37" fontId="23" fillId="0" borderId="0" xfId="0" applyNumberFormat="1" applyFont="1" applyAlignment="1">
      <alignment horizontal="left"/>
    </xf>
    <xf numFmtId="37" fontId="23" fillId="0" borderId="0" xfId="0" applyNumberFormat="1" applyFont="1" applyAlignment="1">
      <alignment/>
    </xf>
    <xf numFmtId="37" fontId="23" fillId="0" borderId="0" xfId="0" applyNumberFormat="1" applyFont="1" applyAlignment="1" applyProtection="1">
      <alignment/>
      <protection/>
    </xf>
    <xf numFmtId="191" fontId="11" fillId="0" borderId="3" xfId="0" applyNumberFormat="1" applyFont="1" applyBorder="1" applyAlignment="1">
      <alignment/>
    </xf>
    <xf numFmtId="191" fontId="11" fillId="0" borderId="3" xfId="0" applyNumberFormat="1" applyFont="1" applyBorder="1" applyAlignment="1" quotePrefix="1">
      <alignment/>
    </xf>
    <xf numFmtId="190" fontId="11" fillId="0" borderId="2" xfId="0" applyNumberFormat="1" applyFont="1" applyBorder="1" applyAlignment="1" applyProtection="1">
      <alignment horizontal="right"/>
      <protection/>
    </xf>
    <xf numFmtId="37" fontId="7" fillId="0" borderId="3" xfId="0" applyNumberFormat="1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/>
    </xf>
    <xf numFmtId="37" fontId="6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 quotePrefix="1">
      <alignment horizontal="right"/>
      <protection/>
    </xf>
    <xf numFmtId="37" fontId="6" fillId="0" borderId="11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 quotePrefix="1">
      <alignment horizontal="right"/>
      <protection/>
    </xf>
    <xf numFmtId="197" fontId="0" fillId="0" borderId="9" xfId="0" applyNumberFormat="1" applyFont="1" applyBorder="1" applyAlignment="1">
      <alignment/>
    </xf>
    <xf numFmtId="37" fontId="6" fillId="0" borderId="9" xfId="0" applyNumberFormat="1" applyFont="1" applyBorder="1" applyAlignment="1" applyProtection="1" quotePrefix="1">
      <alignment horizontal="right"/>
      <protection/>
    </xf>
    <xf numFmtId="37" fontId="6" fillId="0" borderId="13" xfId="0" applyNumberFormat="1" applyFont="1" applyBorder="1" applyAlignment="1" applyProtection="1" quotePrefix="1">
      <alignment horizontal="right"/>
      <protection/>
    </xf>
    <xf numFmtId="37" fontId="5" fillId="0" borderId="14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 applyProtection="1">
      <alignment horizontal="right"/>
      <protection/>
    </xf>
    <xf numFmtId="194" fontId="6" fillId="0" borderId="9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194" fontId="6" fillId="0" borderId="1" xfId="0" applyNumberFormat="1" applyFont="1" applyBorder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 quotePrefix="1">
      <alignment horizontal="right"/>
      <protection/>
    </xf>
    <xf numFmtId="37" fontId="5" fillId="0" borderId="16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8"/>
  <sheetViews>
    <sheetView showGridLines="0" zoomScale="75" zoomScaleNormal="75" zoomScaleSheetLayoutView="68" workbookViewId="0" topLeftCell="A1">
      <selection activeCell="A1" sqref="A1"/>
    </sheetView>
  </sheetViews>
  <sheetFormatPr defaultColWidth="12.6640625" defaultRowHeight="25.5" customHeight="1"/>
  <cols>
    <col min="1" max="1" width="3.6640625" style="56" customWidth="1"/>
    <col min="2" max="2" width="3.5546875" style="56" customWidth="1"/>
    <col min="3" max="3" width="12.6640625" style="56" customWidth="1"/>
    <col min="4" max="4" width="7.10546875" style="56" customWidth="1"/>
    <col min="5" max="5" width="12.88671875" style="99" customWidth="1"/>
    <col min="6" max="6" width="11.88671875" style="56" customWidth="1"/>
    <col min="7" max="7" width="4.77734375" style="56" customWidth="1"/>
    <col min="8" max="8" width="20.21484375" style="56" customWidth="1"/>
    <col min="9" max="9" width="2.99609375" style="56" customWidth="1"/>
    <col min="10" max="10" width="11.77734375" style="56" customWidth="1"/>
    <col min="11" max="11" width="6.88671875" style="56" customWidth="1"/>
    <col min="12" max="12" width="11.77734375" style="115" customWidth="1"/>
    <col min="13" max="13" width="12.6640625" style="55" customWidth="1"/>
    <col min="14" max="16384" width="12.6640625" style="56" customWidth="1"/>
  </cols>
  <sheetData>
    <row r="1" spans="1:13" s="54" customFormat="1" ht="25.5" customHeight="1">
      <c r="A1" s="181" t="s">
        <v>171</v>
      </c>
      <c r="B1" s="53"/>
      <c r="C1" s="53"/>
      <c r="D1" s="53"/>
      <c r="E1" s="53"/>
      <c r="F1" s="53"/>
      <c r="G1" s="53"/>
      <c r="H1" s="53"/>
      <c r="I1" s="53"/>
      <c r="L1" s="114"/>
      <c r="M1" s="53"/>
    </row>
    <row r="2" spans="1:13" s="54" customFormat="1" ht="25.5" customHeight="1">
      <c r="A2" s="33"/>
      <c r="B2" s="53"/>
      <c r="C2" s="53"/>
      <c r="D2" s="53"/>
      <c r="E2" s="53"/>
      <c r="F2" s="53"/>
      <c r="G2" s="53"/>
      <c r="H2" s="53"/>
      <c r="I2" s="53"/>
      <c r="L2" s="114"/>
      <c r="M2" s="53"/>
    </row>
    <row r="3" spans="1:12" ht="25.5" customHeight="1">
      <c r="A3" s="115"/>
      <c r="B3" s="115"/>
      <c r="C3" s="115"/>
      <c r="D3" s="115"/>
      <c r="E3" s="56"/>
      <c r="J3" s="116"/>
      <c r="K3" s="118"/>
      <c r="L3" s="118"/>
    </row>
    <row r="4" spans="1:12" ht="25.5" customHeight="1" thickBot="1">
      <c r="A4" s="119" t="s">
        <v>65</v>
      </c>
      <c r="B4" s="120"/>
      <c r="C4" s="120"/>
      <c r="D4" s="120"/>
      <c r="E4" s="92"/>
      <c r="F4" s="92"/>
      <c r="G4" s="92"/>
      <c r="H4" s="92"/>
      <c r="I4" s="92"/>
      <c r="J4" s="121" t="s">
        <v>81</v>
      </c>
      <c r="K4" s="122"/>
      <c r="L4" s="122" t="s">
        <v>64</v>
      </c>
    </row>
    <row r="5" spans="1:12" ht="25.5" customHeight="1">
      <c r="A5" s="99" t="s">
        <v>235</v>
      </c>
      <c r="J5" s="123"/>
      <c r="K5" s="125"/>
      <c r="L5" s="125"/>
    </row>
    <row r="6" spans="1:12" ht="25.5" customHeight="1">
      <c r="A6" s="56" t="s">
        <v>136</v>
      </c>
      <c r="J6" s="123"/>
      <c r="K6" s="79"/>
      <c r="L6" s="126"/>
    </row>
    <row r="7" spans="1:12" ht="25.5" customHeight="1">
      <c r="A7" s="130" t="s">
        <v>197</v>
      </c>
      <c r="B7" s="130"/>
      <c r="C7" s="130"/>
      <c r="D7" s="130"/>
      <c r="E7" s="131"/>
      <c r="F7" s="130"/>
      <c r="G7" s="130"/>
      <c r="H7" s="130"/>
      <c r="I7" s="130"/>
      <c r="J7" s="123"/>
      <c r="K7" s="132"/>
      <c r="L7" s="132"/>
    </row>
    <row r="8" spans="1:12" ht="25.5" customHeight="1">
      <c r="A8" s="130"/>
      <c r="B8" s="130" t="s">
        <v>28</v>
      </c>
      <c r="D8" s="130"/>
      <c r="E8" s="131"/>
      <c r="F8" s="130"/>
      <c r="G8" s="130"/>
      <c r="H8" s="130"/>
      <c r="I8" s="130"/>
      <c r="J8" s="123">
        <v>620</v>
      </c>
      <c r="K8" s="133"/>
      <c r="L8" s="134">
        <v>708</v>
      </c>
    </row>
    <row r="9" spans="1:14" ht="25.5" customHeight="1">
      <c r="A9" s="135"/>
      <c r="B9" s="135" t="s">
        <v>29</v>
      </c>
      <c r="C9" s="86"/>
      <c r="D9" s="135"/>
      <c r="E9" s="136"/>
      <c r="F9" s="135"/>
      <c r="G9" s="135"/>
      <c r="H9" s="135"/>
      <c r="I9" s="135"/>
      <c r="J9" s="137">
        <v>79</v>
      </c>
      <c r="K9" s="139"/>
      <c r="L9" s="139">
        <v>33</v>
      </c>
      <c r="N9" s="124"/>
    </row>
    <row r="10" spans="1:12" ht="25.5" customHeight="1">
      <c r="A10" s="130"/>
      <c r="B10" s="130"/>
      <c r="C10" s="130"/>
      <c r="D10" s="130"/>
      <c r="E10" s="131"/>
      <c r="F10" s="130"/>
      <c r="G10" s="130"/>
      <c r="H10" s="130"/>
      <c r="I10" s="130"/>
      <c r="J10" s="140">
        <f>SUM(J8:J9)</f>
        <v>699</v>
      </c>
      <c r="K10" s="141"/>
      <c r="L10" s="142">
        <f>SUM(L8:L9)</f>
        <v>741</v>
      </c>
    </row>
    <row r="11" spans="1:12" ht="25.5" customHeight="1">
      <c r="A11" s="130" t="s">
        <v>66</v>
      </c>
      <c r="B11" s="130"/>
      <c r="C11" s="130"/>
      <c r="D11" s="130"/>
      <c r="E11" s="131"/>
      <c r="F11" s="130"/>
      <c r="G11" s="130"/>
      <c r="H11" s="130"/>
      <c r="I11" s="130"/>
      <c r="J11" s="140">
        <v>75</v>
      </c>
      <c r="K11" s="141"/>
      <c r="L11" s="142">
        <v>125</v>
      </c>
    </row>
    <row r="12" spans="1:12" ht="25.5" customHeight="1">
      <c r="A12" s="135" t="s">
        <v>67</v>
      </c>
      <c r="B12" s="135"/>
      <c r="C12" s="135"/>
      <c r="D12" s="135"/>
      <c r="E12" s="136"/>
      <c r="F12" s="135"/>
      <c r="G12" s="135"/>
      <c r="H12" s="135"/>
      <c r="I12" s="135"/>
      <c r="J12" s="143">
        <v>-88</v>
      </c>
      <c r="K12" s="144"/>
      <c r="L12" s="145">
        <v>-155</v>
      </c>
    </row>
    <row r="13" spans="1:12" ht="25.5" customHeight="1">
      <c r="A13" s="130" t="s">
        <v>141</v>
      </c>
      <c r="B13" s="130"/>
      <c r="C13" s="130"/>
      <c r="D13" s="130"/>
      <c r="E13" s="131"/>
      <c r="F13" s="130"/>
      <c r="G13" s="130"/>
      <c r="H13" s="130"/>
      <c r="I13" s="130"/>
      <c r="J13" s="123">
        <f>SUM(J10:J12)</f>
        <v>686</v>
      </c>
      <c r="K13" s="141"/>
      <c r="L13" s="142">
        <f>SUM(L10:L12)</f>
        <v>711</v>
      </c>
    </row>
    <row r="14" spans="1:12" ht="25.5" customHeight="1">
      <c r="A14" s="130" t="s">
        <v>109</v>
      </c>
      <c r="B14" s="130"/>
      <c r="C14" s="130"/>
      <c r="D14" s="130"/>
      <c r="E14" s="131"/>
      <c r="F14" s="130"/>
      <c r="G14" s="130"/>
      <c r="H14" s="130"/>
      <c r="I14" s="130"/>
      <c r="J14" s="140">
        <v>319</v>
      </c>
      <c r="K14" s="141"/>
      <c r="L14" s="142">
        <v>226</v>
      </c>
    </row>
    <row r="15" spans="1:12" ht="25.5" customHeight="1">
      <c r="A15" s="130" t="s">
        <v>142</v>
      </c>
      <c r="B15" s="130"/>
      <c r="C15" s="130"/>
      <c r="D15" s="130"/>
      <c r="E15" s="131"/>
      <c r="F15" s="130"/>
      <c r="G15" s="130"/>
      <c r="H15" s="130"/>
      <c r="I15" s="130"/>
      <c r="J15" s="140">
        <v>415</v>
      </c>
      <c r="K15" s="141"/>
      <c r="L15" s="142">
        <v>213</v>
      </c>
    </row>
    <row r="16" spans="1:12" ht="25.5" customHeight="1">
      <c r="A16" s="130" t="s">
        <v>155</v>
      </c>
      <c r="B16" s="130"/>
      <c r="C16" s="130"/>
      <c r="D16" s="130"/>
      <c r="E16" s="131"/>
      <c r="F16" s="130"/>
      <c r="G16" s="130"/>
      <c r="H16" s="130"/>
      <c r="I16" s="130"/>
      <c r="J16" s="140">
        <v>8</v>
      </c>
      <c r="K16" s="141"/>
      <c r="L16" s="142">
        <v>17</v>
      </c>
    </row>
    <row r="17" spans="1:12" ht="25.5" customHeight="1">
      <c r="A17" s="135" t="s">
        <v>163</v>
      </c>
      <c r="B17" s="135"/>
      <c r="C17" s="135"/>
      <c r="D17" s="135"/>
      <c r="E17" s="136"/>
      <c r="F17" s="135"/>
      <c r="G17" s="135"/>
      <c r="H17" s="135"/>
      <c r="I17" s="135"/>
      <c r="J17" s="143">
        <v>-178</v>
      </c>
      <c r="K17" s="144"/>
      <c r="L17" s="147">
        <v>-138</v>
      </c>
    </row>
    <row r="18" spans="1:12" ht="25.5" customHeight="1">
      <c r="A18" s="130"/>
      <c r="B18" s="130"/>
      <c r="C18" s="130"/>
      <c r="D18" s="130"/>
      <c r="E18" s="131"/>
      <c r="F18" s="130"/>
      <c r="G18" s="130"/>
      <c r="H18" s="130"/>
      <c r="I18" s="130"/>
      <c r="J18" s="140">
        <f>SUM(J13:J17)</f>
        <v>1250</v>
      </c>
      <c r="K18" s="118"/>
      <c r="L18" s="149">
        <f>SUM(L13:L17)</f>
        <v>1029</v>
      </c>
    </row>
    <row r="19" spans="1:12" ht="25.5" customHeight="1">
      <c r="A19" s="135" t="s">
        <v>161</v>
      </c>
      <c r="B19" s="135"/>
      <c r="C19" s="135"/>
      <c r="D19" s="135"/>
      <c r="E19" s="136"/>
      <c r="F19" s="135"/>
      <c r="G19" s="135"/>
      <c r="H19" s="135"/>
      <c r="I19" s="135"/>
      <c r="J19" s="143">
        <v>-64</v>
      </c>
      <c r="K19" s="150"/>
      <c r="L19" s="150">
        <v>0</v>
      </c>
    </row>
    <row r="20" spans="1:12" ht="25.5" customHeight="1">
      <c r="A20" s="131" t="s">
        <v>370</v>
      </c>
      <c r="B20" s="130"/>
      <c r="C20" s="130"/>
      <c r="D20" s="130"/>
      <c r="E20" s="131"/>
      <c r="F20" s="130"/>
      <c r="G20" s="130"/>
      <c r="H20" s="130"/>
      <c r="I20" s="130"/>
      <c r="J20" s="151">
        <f>SUM(J18:J19)</f>
        <v>1186</v>
      </c>
      <c r="K20" s="118"/>
      <c r="L20" s="152">
        <f>SUM(L18:L19)</f>
        <v>1029</v>
      </c>
    </row>
    <row r="21" spans="1:14" ht="25.5" customHeight="1">
      <c r="A21" s="130" t="s">
        <v>56</v>
      </c>
      <c r="B21" s="130"/>
      <c r="C21" s="55"/>
      <c r="D21" s="55"/>
      <c r="E21" s="55"/>
      <c r="F21" s="55"/>
      <c r="G21" s="55"/>
      <c r="H21" s="55"/>
      <c r="I21" s="55"/>
      <c r="J21" s="153">
        <v>-95</v>
      </c>
      <c r="K21" s="153"/>
      <c r="L21" s="134">
        <v>-84</v>
      </c>
      <c r="M21" s="134"/>
      <c r="N21" s="55"/>
    </row>
    <row r="22" spans="1:14" ht="25.5" customHeight="1">
      <c r="A22" s="154" t="s">
        <v>54</v>
      </c>
      <c r="B22" s="55"/>
      <c r="C22" s="55"/>
      <c r="D22" s="55"/>
      <c r="E22" s="55"/>
      <c r="F22" s="55"/>
      <c r="G22" s="55"/>
      <c r="H22" s="55"/>
      <c r="I22" s="55"/>
      <c r="J22" s="155">
        <v>-1402</v>
      </c>
      <c r="K22" s="155"/>
      <c r="L22" s="79">
        <v>-440</v>
      </c>
      <c r="M22" s="129"/>
      <c r="N22" s="55"/>
    </row>
    <row r="23" spans="1:14" ht="25.5" customHeight="1">
      <c r="A23" s="154" t="s">
        <v>382</v>
      </c>
      <c r="B23" s="55"/>
      <c r="C23" s="55"/>
      <c r="D23" s="55"/>
      <c r="E23" s="55"/>
      <c r="F23" s="55"/>
      <c r="G23" s="55"/>
      <c r="H23" s="55"/>
      <c r="I23" s="55"/>
      <c r="J23" s="155">
        <v>-482</v>
      </c>
      <c r="K23" s="155"/>
      <c r="L23" s="156">
        <v>0</v>
      </c>
      <c r="M23" s="157"/>
      <c r="N23" s="55"/>
    </row>
    <row r="24" spans="1:14" ht="25.5" customHeight="1">
      <c r="A24" s="154" t="s">
        <v>145</v>
      </c>
      <c r="B24" s="55"/>
      <c r="C24" s="55"/>
      <c r="D24" s="55"/>
      <c r="E24" s="55"/>
      <c r="F24" s="55"/>
      <c r="G24" s="55"/>
      <c r="H24" s="55"/>
      <c r="I24" s="55"/>
      <c r="J24" s="155">
        <v>338</v>
      </c>
      <c r="K24" s="155"/>
      <c r="L24" s="156">
        <v>0</v>
      </c>
      <c r="M24" s="157"/>
      <c r="N24" s="55"/>
    </row>
    <row r="25" spans="1:14" ht="25.5" customHeight="1">
      <c r="A25" s="135" t="s">
        <v>111</v>
      </c>
      <c r="B25" s="86"/>
      <c r="C25" s="86"/>
      <c r="D25" s="86"/>
      <c r="E25" s="86"/>
      <c r="F25" s="86"/>
      <c r="G25" s="86"/>
      <c r="H25" s="86"/>
      <c r="I25" s="86"/>
      <c r="J25" s="158">
        <v>0</v>
      </c>
      <c r="K25" s="158"/>
      <c r="L25" s="145">
        <v>223</v>
      </c>
      <c r="M25" s="142"/>
      <c r="N25" s="55"/>
    </row>
    <row r="26" spans="1:14" ht="25.5" customHeight="1">
      <c r="A26" s="159" t="s">
        <v>193</v>
      </c>
      <c r="B26" s="160"/>
      <c r="C26" s="98"/>
      <c r="D26" s="98"/>
      <c r="E26" s="98"/>
      <c r="F26" s="98"/>
      <c r="G26" s="98"/>
      <c r="H26" s="98"/>
      <c r="I26" s="98"/>
      <c r="J26" s="161">
        <f>SUM(J20:J25)</f>
        <v>-455</v>
      </c>
      <c r="K26" s="161"/>
      <c r="L26" s="162">
        <f>SUM(L20:L25)</f>
        <v>728</v>
      </c>
      <c r="M26" s="142"/>
      <c r="N26" s="55"/>
    </row>
    <row r="27" spans="1:14" ht="25.5" customHeight="1">
      <c r="A27" s="130"/>
      <c r="B27" s="130"/>
      <c r="E27" s="131"/>
      <c r="F27" s="130"/>
      <c r="G27" s="130"/>
      <c r="H27" s="130"/>
      <c r="I27" s="130"/>
      <c r="J27" s="140"/>
      <c r="K27" s="141"/>
      <c r="L27" s="149"/>
      <c r="N27" s="55"/>
    </row>
    <row r="28" spans="1:12" ht="25.5" customHeight="1">
      <c r="A28" s="135" t="s">
        <v>198</v>
      </c>
      <c r="B28" s="135"/>
      <c r="C28" s="135"/>
      <c r="D28" s="135"/>
      <c r="E28" s="136"/>
      <c r="F28" s="135"/>
      <c r="G28" s="135"/>
      <c r="H28" s="135"/>
      <c r="I28" s="135"/>
      <c r="J28" s="163" t="s">
        <v>339</v>
      </c>
      <c r="K28" s="86"/>
      <c r="L28" s="164">
        <v>38.4</v>
      </c>
    </row>
    <row r="29" spans="1:12" ht="25.5" customHeight="1">
      <c r="A29" s="130"/>
      <c r="B29" s="130"/>
      <c r="C29" s="130"/>
      <c r="D29" s="130"/>
      <c r="E29" s="131"/>
      <c r="F29" s="130"/>
      <c r="G29" s="130"/>
      <c r="H29" s="130"/>
      <c r="I29" s="130"/>
      <c r="J29" s="383"/>
      <c r="K29" s="55"/>
      <c r="L29" s="384"/>
    </row>
    <row r="30" spans="1:12" ht="25.5" customHeight="1">
      <c r="A30" s="135" t="s">
        <v>135</v>
      </c>
      <c r="B30" s="135"/>
      <c r="C30" s="135"/>
      <c r="D30" s="135"/>
      <c r="E30" s="136"/>
      <c r="F30" s="135"/>
      <c r="G30" s="135"/>
      <c r="H30" s="135"/>
      <c r="I30" s="135"/>
      <c r="J30" s="143" t="s">
        <v>340</v>
      </c>
      <c r="K30" s="144"/>
      <c r="L30" s="147" t="s">
        <v>83</v>
      </c>
    </row>
    <row r="31" spans="1:12" ht="25.5" customHeight="1">
      <c r="A31" s="130"/>
      <c r="B31" s="130"/>
      <c r="C31" s="130"/>
      <c r="D31" s="130"/>
      <c r="E31" s="131"/>
      <c r="F31" s="130"/>
      <c r="G31" s="130"/>
      <c r="H31" s="130"/>
      <c r="I31" s="130"/>
      <c r="J31" s="128"/>
      <c r="K31" s="55"/>
      <c r="L31" s="130"/>
    </row>
    <row r="32" spans="1:12" ht="25.5" customHeight="1">
      <c r="A32" s="131" t="s">
        <v>236</v>
      </c>
      <c r="B32" s="130"/>
      <c r="C32" s="130"/>
      <c r="D32" s="130"/>
      <c r="E32" s="131"/>
      <c r="F32" s="130"/>
      <c r="G32" s="130"/>
      <c r="H32" s="130"/>
      <c r="I32" s="115"/>
      <c r="J32" s="124"/>
      <c r="L32" s="130"/>
    </row>
    <row r="33" spans="1:12" ht="25.5" customHeight="1">
      <c r="A33" s="135" t="s">
        <v>352</v>
      </c>
      <c r="B33" s="135"/>
      <c r="C33" s="135"/>
      <c r="D33" s="135"/>
      <c r="E33" s="136"/>
      <c r="F33" s="135"/>
      <c r="G33" s="135"/>
      <c r="H33" s="135"/>
      <c r="I33" s="135"/>
      <c r="J33" s="137">
        <v>622</v>
      </c>
      <c r="K33" s="168"/>
      <c r="L33" s="169">
        <v>840</v>
      </c>
    </row>
    <row r="34" spans="1:12" ht="25.5" customHeight="1">
      <c r="A34" s="160" t="s">
        <v>198</v>
      </c>
      <c r="B34" s="160"/>
      <c r="C34" s="160"/>
      <c r="D34" s="160"/>
      <c r="E34" s="165"/>
      <c r="F34" s="160"/>
      <c r="G34" s="160"/>
      <c r="H34" s="160"/>
      <c r="I34" s="160"/>
      <c r="J34" s="170" t="s">
        <v>231</v>
      </c>
      <c r="K34" s="98"/>
      <c r="L34" s="172">
        <v>30.2</v>
      </c>
    </row>
    <row r="35" spans="1:12" ht="25.5" customHeight="1">
      <c r="A35" s="130"/>
      <c r="B35" s="130"/>
      <c r="C35" s="130"/>
      <c r="D35" s="130"/>
      <c r="E35" s="131"/>
      <c r="F35" s="130"/>
      <c r="G35" s="130"/>
      <c r="H35" s="130"/>
      <c r="I35" s="130"/>
      <c r="J35" s="128"/>
      <c r="K35" s="55"/>
      <c r="L35" s="118"/>
    </row>
    <row r="36" spans="1:12" ht="25.5" customHeight="1">
      <c r="A36" s="131" t="s">
        <v>24</v>
      </c>
      <c r="B36" s="130"/>
      <c r="C36" s="130"/>
      <c r="D36" s="130"/>
      <c r="E36" s="131"/>
      <c r="F36" s="130"/>
      <c r="G36" s="130"/>
      <c r="H36" s="135"/>
      <c r="I36" s="135"/>
      <c r="J36" s="173" t="s">
        <v>383</v>
      </c>
      <c r="K36" s="174"/>
      <c r="L36" s="175" t="s">
        <v>76</v>
      </c>
    </row>
    <row r="37" spans="1:12" ht="25.5" customHeight="1">
      <c r="A37" s="176"/>
      <c r="B37" s="176"/>
      <c r="C37" s="176"/>
      <c r="D37" s="176"/>
      <c r="E37" s="177"/>
      <c r="F37" s="176"/>
      <c r="G37" s="176"/>
      <c r="H37" s="130"/>
      <c r="I37" s="115"/>
      <c r="J37" s="178"/>
      <c r="L37" s="179"/>
    </row>
    <row r="38" spans="1:12" ht="25.5" customHeight="1">
      <c r="A38" s="131" t="s">
        <v>61</v>
      </c>
      <c r="B38" s="130"/>
      <c r="C38" s="130"/>
      <c r="D38" s="130"/>
      <c r="E38" s="131"/>
      <c r="F38" s="130"/>
      <c r="G38" s="130"/>
      <c r="H38" s="135"/>
      <c r="I38" s="135"/>
      <c r="J38" s="173" t="s">
        <v>230</v>
      </c>
      <c r="K38" s="174"/>
      <c r="L38" s="175" t="s">
        <v>84</v>
      </c>
    </row>
    <row r="39" spans="1:12" ht="25.5" customHeight="1">
      <c r="A39" s="176"/>
      <c r="B39" s="176"/>
      <c r="C39" s="176"/>
      <c r="D39" s="176"/>
      <c r="E39" s="180"/>
      <c r="F39" s="180"/>
      <c r="G39" s="180"/>
      <c r="H39" s="55"/>
      <c r="I39" s="115"/>
      <c r="J39" s="178"/>
      <c r="K39" s="131"/>
      <c r="L39" s="141"/>
    </row>
    <row r="40" spans="1:12" ht="25.5" customHeight="1">
      <c r="A40" s="136" t="s">
        <v>112</v>
      </c>
      <c r="B40" s="135"/>
      <c r="C40" s="135"/>
      <c r="D40" s="135"/>
      <c r="E40" s="136"/>
      <c r="F40" s="135"/>
      <c r="G40" s="135"/>
      <c r="H40" s="135"/>
      <c r="I40" s="135"/>
      <c r="J40" s="173" t="s">
        <v>187</v>
      </c>
      <c r="K40" s="174"/>
      <c r="L40" s="175" t="s">
        <v>85</v>
      </c>
    </row>
    <row r="41" spans="1:11" ht="25.5" customHeight="1">
      <c r="A41" s="130"/>
      <c r="B41" s="130"/>
      <c r="C41" s="130"/>
      <c r="D41" s="55"/>
      <c r="E41" s="55"/>
      <c r="F41" s="55"/>
      <c r="G41" s="55"/>
      <c r="H41" s="115"/>
      <c r="I41" s="131"/>
      <c r="J41" s="130"/>
      <c r="K41" s="130"/>
    </row>
    <row r="42" spans="1:11" ht="25.5" customHeight="1">
      <c r="A42" s="417" t="s">
        <v>157</v>
      </c>
      <c r="B42" s="130"/>
      <c r="C42" s="130"/>
      <c r="D42" s="55"/>
      <c r="E42" s="55"/>
      <c r="F42" s="55"/>
      <c r="G42" s="55"/>
      <c r="H42" s="115"/>
      <c r="I42" s="131"/>
      <c r="J42" s="130"/>
      <c r="K42" s="130"/>
    </row>
    <row r="43" spans="2:16" ht="25.5" customHeight="1">
      <c r="B43" s="55" t="s">
        <v>169</v>
      </c>
      <c r="C43" s="55"/>
      <c r="D43" s="55"/>
      <c r="E43" s="55"/>
      <c r="F43" s="55"/>
      <c r="G43" s="55"/>
      <c r="H43" s="55"/>
      <c r="I43" s="55"/>
      <c r="J43" s="55"/>
      <c r="K43" s="55"/>
      <c r="L43" s="201"/>
      <c r="M43" s="201"/>
      <c r="N43" s="55"/>
      <c r="O43" s="201"/>
      <c r="P43" s="55"/>
    </row>
    <row r="44" spans="2:16" ht="25.5" customHeight="1">
      <c r="B44" s="55" t="s">
        <v>353</v>
      </c>
      <c r="C44" s="55"/>
      <c r="D44" s="55"/>
      <c r="E44" s="55"/>
      <c r="F44" s="55"/>
      <c r="G44" s="55"/>
      <c r="H44" s="55"/>
      <c r="I44" s="55"/>
      <c r="J44" s="55"/>
      <c r="K44" s="55"/>
      <c r="L44" s="129"/>
      <c r="M44" s="129"/>
      <c r="N44" s="217"/>
      <c r="O44" s="129"/>
      <c r="P44" s="55"/>
    </row>
    <row r="45" spans="2:16" ht="25.5" customHeight="1">
      <c r="B45" s="55" t="s">
        <v>188</v>
      </c>
      <c r="C45" s="55"/>
      <c r="D45" s="55"/>
      <c r="E45" s="55"/>
      <c r="F45" s="55"/>
      <c r="G45" s="55"/>
      <c r="H45" s="55"/>
      <c r="I45" s="55"/>
      <c r="J45" s="55"/>
      <c r="K45" s="55"/>
      <c r="L45" s="129"/>
      <c r="M45" s="129"/>
      <c r="N45" s="217"/>
      <c r="O45" s="129"/>
      <c r="P45" s="55"/>
    </row>
    <row r="46" spans="2:16" ht="25.5" customHeight="1">
      <c r="B46" s="195" t="s">
        <v>168</v>
      </c>
      <c r="C46" s="55"/>
      <c r="D46" s="55"/>
      <c r="E46" s="55"/>
      <c r="F46" s="55"/>
      <c r="G46" s="55"/>
      <c r="H46" s="55"/>
      <c r="I46" s="55"/>
      <c r="J46" s="55"/>
      <c r="K46" s="55"/>
      <c r="L46" s="134"/>
      <c r="M46" s="134"/>
      <c r="N46" s="217"/>
      <c r="O46" s="134"/>
      <c r="P46" s="55"/>
    </row>
    <row r="47" spans="2:11" ht="25.5" customHeight="1">
      <c r="B47" s="55" t="s">
        <v>354</v>
      </c>
      <c r="C47" s="130"/>
      <c r="D47" s="55"/>
      <c r="E47" s="55"/>
      <c r="F47" s="55"/>
      <c r="G47" s="55"/>
      <c r="H47" s="115"/>
      <c r="I47" s="131"/>
      <c r="J47" s="130"/>
      <c r="K47" s="130"/>
    </row>
    <row r="48" spans="2:11" ht="25.5" customHeight="1">
      <c r="B48" s="130" t="s">
        <v>355</v>
      </c>
      <c r="C48" s="130"/>
      <c r="D48" s="55"/>
      <c r="E48" s="55"/>
      <c r="F48" s="55"/>
      <c r="G48" s="55"/>
      <c r="H48" s="115"/>
      <c r="I48" s="131"/>
      <c r="J48" s="130"/>
      <c r="K48" s="130"/>
    </row>
    <row r="49" spans="1:11" ht="25.5" customHeight="1">
      <c r="A49" s="130"/>
      <c r="B49" s="130"/>
      <c r="C49" s="130"/>
      <c r="D49" s="55"/>
      <c r="E49" s="55"/>
      <c r="F49" s="55"/>
      <c r="G49" s="55"/>
      <c r="H49" s="115"/>
      <c r="I49" s="131"/>
      <c r="J49" s="130"/>
      <c r="K49" s="130"/>
    </row>
    <row r="50" spans="5:13" ht="25.5" customHeight="1">
      <c r="E50" s="56"/>
      <c r="L50" s="56"/>
      <c r="M50" s="56"/>
    </row>
    <row r="51" spans="5:13" ht="25.5" customHeight="1">
      <c r="E51" s="56"/>
      <c r="L51" s="56"/>
      <c r="M51" s="56"/>
    </row>
    <row r="52" spans="5:13" ht="25.5" customHeight="1">
      <c r="E52" s="56"/>
      <c r="L52" s="56"/>
      <c r="M52" s="56"/>
    </row>
    <row r="53" spans="5:13" ht="25.5" customHeight="1">
      <c r="E53" s="56"/>
      <c r="L53" s="56"/>
      <c r="M53" s="56"/>
    </row>
    <row r="54" spans="5:13" ht="25.5" customHeight="1">
      <c r="E54" s="56"/>
      <c r="L54" s="56"/>
      <c r="M54" s="56"/>
    </row>
    <row r="55" spans="5:13" ht="25.5" customHeight="1">
      <c r="E55" s="56"/>
      <c r="L55" s="56"/>
      <c r="M55" s="56"/>
    </row>
    <row r="56" spans="5:13" ht="25.5" customHeight="1">
      <c r="E56" s="56"/>
      <c r="L56" s="56"/>
      <c r="M56" s="56"/>
    </row>
    <row r="57" spans="5:13" ht="25.5" customHeight="1">
      <c r="E57" s="56"/>
      <c r="L57" s="56"/>
      <c r="M57" s="56"/>
    </row>
    <row r="58" s="55" customFormat="1" ht="25.5" customHeight="1"/>
    <row r="59" s="55" customFormat="1" ht="25.5" customHeight="1"/>
    <row r="60" s="55" customFormat="1" ht="25.5" customHeight="1"/>
    <row r="61" s="55" customFormat="1" ht="25.5" customHeight="1"/>
    <row r="62" s="55" customFormat="1" ht="25.5" customHeight="1"/>
    <row r="63" spans="5:13" ht="25.5" customHeight="1">
      <c r="E63" s="56"/>
      <c r="L63" s="56"/>
      <c r="M63" s="56"/>
    </row>
    <row r="64" spans="5:13" ht="25.5" customHeight="1">
      <c r="E64" s="56"/>
      <c r="L64" s="56"/>
      <c r="M64" s="56"/>
    </row>
    <row r="65" spans="5:13" ht="25.5" customHeight="1">
      <c r="E65" s="56"/>
      <c r="L65" s="56"/>
      <c r="M65" s="56"/>
    </row>
    <row r="66" spans="5:13" ht="25.5" customHeight="1">
      <c r="E66" s="56"/>
      <c r="L66" s="56"/>
      <c r="M66" s="56"/>
    </row>
    <row r="67" spans="5:13" ht="25.5" customHeight="1">
      <c r="E67" s="56"/>
      <c r="L67" s="56"/>
      <c r="M67" s="56"/>
    </row>
    <row r="68" spans="5:13" ht="25.5" customHeight="1">
      <c r="E68" s="56"/>
      <c r="L68" s="56"/>
      <c r="M68" s="56"/>
    </row>
    <row r="69" spans="5:13" ht="25.5" customHeight="1">
      <c r="E69" s="56"/>
      <c r="L69" s="56"/>
      <c r="M69" s="56"/>
    </row>
    <row r="70" spans="5:13" ht="25.5" customHeight="1">
      <c r="E70" s="56"/>
      <c r="L70" s="56"/>
      <c r="M70" s="56"/>
    </row>
    <row r="71" spans="5:13" ht="25.5" customHeight="1">
      <c r="E71" s="56"/>
      <c r="L71" s="56"/>
      <c r="M71" s="56"/>
    </row>
    <row r="72" spans="5:13" ht="25.5" customHeight="1">
      <c r="E72" s="56"/>
      <c r="L72" s="56"/>
      <c r="M72" s="56"/>
    </row>
    <row r="73" spans="5:13" ht="25.5" customHeight="1">
      <c r="E73" s="56"/>
      <c r="L73" s="56"/>
      <c r="M73" s="56"/>
    </row>
    <row r="74" spans="5:13" ht="25.5" customHeight="1">
      <c r="E74" s="56"/>
      <c r="L74" s="56"/>
      <c r="M74" s="56"/>
    </row>
    <row r="75" spans="5:13" ht="25.5" customHeight="1">
      <c r="E75" s="56"/>
      <c r="L75" s="56"/>
      <c r="M75" s="56"/>
    </row>
    <row r="76" ht="25.5" customHeight="1">
      <c r="E76" s="56"/>
    </row>
    <row r="77" ht="25.5" customHeight="1">
      <c r="E77" s="56"/>
    </row>
    <row r="78" ht="25.5" customHeight="1">
      <c r="E78" s="56"/>
    </row>
  </sheetData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48" max="255" man="1"/>
  </rowBreaks>
  <colBreaks count="1" manualBreakCount="1">
    <brk id="12" max="9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55"/>
  <sheetViews>
    <sheetView showGridLines="0" zoomScale="75" zoomScaleNormal="75" workbookViewId="0" topLeftCell="A1">
      <selection activeCell="A1" sqref="A1"/>
    </sheetView>
  </sheetViews>
  <sheetFormatPr defaultColWidth="8.88671875" defaultRowHeight="24.75" customHeight="1"/>
  <cols>
    <col min="1" max="1" width="3.6640625" style="79" customWidth="1"/>
    <col min="2" max="2" width="3.5546875" style="79" customWidth="1"/>
    <col min="3" max="3" width="9.77734375" style="79" customWidth="1"/>
    <col min="4" max="4" width="19.21484375" style="79" customWidth="1"/>
    <col min="5" max="5" width="1.2265625" style="79" customWidth="1"/>
    <col min="6" max="7" width="8.3359375" style="79" customWidth="1"/>
    <col min="8" max="8" width="0.88671875" style="79" customWidth="1"/>
    <col min="9" max="11" width="8.3359375" style="79" customWidth="1"/>
    <col min="12" max="12" width="7.88671875" style="79" bestFit="1" customWidth="1"/>
    <col min="13" max="13" width="3.6640625" style="79" customWidth="1"/>
    <col min="14" max="14" width="8.3359375" style="79" customWidth="1"/>
    <col min="15" max="15" width="4.99609375" style="79" customWidth="1"/>
    <col min="16" max="16" width="9.77734375" style="79" customWidth="1"/>
    <col min="17" max="17" width="4.77734375" style="79" customWidth="1"/>
    <col min="18" max="18" width="9.21484375" style="79" customWidth="1"/>
    <col min="19" max="16384" width="8.88671875" style="56" customWidth="1"/>
  </cols>
  <sheetData>
    <row r="1" spans="1:12" s="333" customFormat="1" ht="24.75" customHeight="1">
      <c r="A1" s="332" t="s">
        <v>113</v>
      </c>
      <c r="L1" s="334"/>
    </row>
    <row r="2" spans="1:19" ht="24.75" customHeight="1">
      <c r="A2" s="27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260"/>
      <c r="Q2" s="116"/>
      <c r="R2" s="56"/>
      <c r="S2" s="187"/>
    </row>
    <row r="3" spans="1:19" ht="24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60"/>
      <c r="Q3" s="116"/>
      <c r="R3" s="187" t="s">
        <v>178</v>
      </c>
      <c r="S3" s="187"/>
    </row>
    <row r="4" spans="1:18" ht="24.75" customHeight="1" thickBot="1">
      <c r="A4" s="276" t="s">
        <v>91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94" t="s">
        <v>81</v>
      </c>
      <c r="Q4" s="95"/>
      <c r="R4" s="95" t="s">
        <v>64</v>
      </c>
    </row>
    <row r="5" spans="1:18" ht="24.75" customHeight="1">
      <c r="A5" s="245" t="s">
        <v>357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/>
      <c r="R5" s="243"/>
    </row>
    <row r="6" spans="1:18" ht="24.75" customHeight="1">
      <c r="A6" s="245"/>
      <c r="B6" s="241" t="s">
        <v>172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>
        <f>523+20</f>
        <v>543</v>
      </c>
      <c r="Q6" s="243"/>
      <c r="R6" s="243">
        <v>807</v>
      </c>
    </row>
    <row r="7" spans="1:18" ht="24.75" customHeight="1">
      <c r="A7" s="198"/>
      <c r="B7" s="277" t="s">
        <v>19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8">
        <v>79</v>
      </c>
      <c r="Q7" s="279"/>
      <c r="R7" s="279">
        <v>33</v>
      </c>
    </row>
    <row r="8" spans="1:18" ht="24.75" customHeight="1">
      <c r="A8" s="245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>
        <f>SUM(P6:P7)</f>
        <v>622</v>
      </c>
      <c r="Q8" s="243"/>
      <c r="R8" s="243">
        <f>SUM(R6:R7)</f>
        <v>840</v>
      </c>
    </row>
    <row r="9" spans="1:18" ht="24.75" customHeight="1">
      <c r="A9" s="241" t="s">
        <v>56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4">
        <v>-95</v>
      </c>
      <c r="Q9" s="55"/>
      <c r="R9" s="246">
        <v>-84</v>
      </c>
    </row>
    <row r="10" spans="1:18" ht="24.75" customHeight="1">
      <c r="A10" s="245" t="s">
        <v>54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80">
        <v>-480</v>
      </c>
      <c r="Q10" s="55"/>
      <c r="R10" s="194">
        <v>-48</v>
      </c>
    </row>
    <row r="11" spans="1:18" ht="24.75" customHeight="1">
      <c r="A11" s="245" t="s">
        <v>145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80">
        <v>338</v>
      </c>
      <c r="Q11" s="262"/>
      <c r="R11" s="262">
        <v>0</v>
      </c>
    </row>
    <row r="12" spans="1:18" ht="24.75" customHeight="1">
      <c r="A12" s="135" t="s">
        <v>111</v>
      </c>
      <c r="B12" s="135"/>
      <c r="C12" s="135"/>
      <c r="D12" s="135"/>
      <c r="E12" s="136"/>
      <c r="F12" s="135"/>
      <c r="G12" s="135"/>
      <c r="H12" s="135"/>
      <c r="I12" s="86"/>
      <c r="J12" s="86"/>
      <c r="K12" s="86"/>
      <c r="L12" s="86"/>
      <c r="M12" s="86"/>
      <c r="N12" s="86"/>
      <c r="O12" s="86"/>
      <c r="P12" s="158">
        <v>0</v>
      </c>
      <c r="Q12" s="139"/>
      <c r="R12" s="139">
        <v>239</v>
      </c>
    </row>
    <row r="13" spans="1:18" ht="24.75" customHeight="1">
      <c r="A13" s="195" t="s">
        <v>55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44">
        <f>SUM(P8:P12)</f>
        <v>385</v>
      </c>
      <c r="Q13" s="56"/>
      <c r="R13" s="132">
        <f>SUM(R8:R12)</f>
        <v>947</v>
      </c>
    </row>
    <row r="14" spans="1:18" ht="24.75" customHeight="1">
      <c r="A14" s="198" t="s">
        <v>36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81">
        <f>-15-6</f>
        <v>-21</v>
      </c>
      <c r="Q14" s="86"/>
      <c r="R14" s="168">
        <v>-314</v>
      </c>
    </row>
    <row r="15" spans="1:18" ht="24.75" customHeight="1">
      <c r="A15" s="245" t="s">
        <v>184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4">
        <f>SUM(P13:P14)</f>
        <v>364</v>
      </c>
      <c r="Q15" s="55"/>
      <c r="R15" s="132">
        <f>SUM(R13:R14)</f>
        <v>633</v>
      </c>
    </row>
    <row r="16" spans="1:18" ht="24.75" customHeight="1">
      <c r="A16" s="198" t="s">
        <v>80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81">
        <v>25</v>
      </c>
      <c r="Q16" s="86"/>
      <c r="R16" s="168">
        <v>24</v>
      </c>
    </row>
    <row r="17" spans="1:18" ht="24.75" customHeight="1">
      <c r="A17" s="241" t="s">
        <v>185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5"/>
      <c r="P17" s="244">
        <f>SUM(P15:P16)</f>
        <v>389</v>
      </c>
      <c r="Q17" s="55"/>
      <c r="R17" s="282">
        <f>SUM(R15:R16)</f>
        <v>657</v>
      </c>
    </row>
    <row r="18" spans="1:18" ht="24.75" customHeight="1">
      <c r="A18" s="277" t="s">
        <v>31</v>
      </c>
      <c r="B18" s="5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81">
        <v>-504</v>
      </c>
      <c r="Q18" s="86"/>
      <c r="R18" s="168">
        <v>-484</v>
      </c>
    </row>
    <row r="19" spans="1:18" ht="24.75" customHeight="1">
      <c r="A19" s="283" t="s">
        <v>190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5">
        <f>SUM(P17:P18)</f>
        <v>-115</v>
      </c>
      <c r="Q19" s="98"/>
      <c r="R19" s="286">
        <f>SUM(R17,R18)</f>
        <v>173</v>
      </c>
    </row>
    <row r="20" spans="1:18" ht="24.75" customHeight="1">
      <c r="A20" s="287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4"/>
      <c r="Q20" s="55"/>
      <c r="R20" s="132"/>
    </row>
    <row r="21" spans="16:20" ht="24.75" customHeight="1">
      <c r="P21" s="288"/>
      <c r="Q21" s="216"/>
      <c r="R21" s="289" t="s">
        <v>178</v>
      </c>
      <c r="S21" s="79"/>
      <c r="T21" s="79"/>
    </row>
    <row r="22" spans="1:20" s="115" customFormat="1" ht="24.75" customHeight="1">
      <c r="A22" s="136" t="s">
        <v>71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290">
        <v>2001</v>
      </c>
      <c r="Q22" s="291"/>
      <c r="R22" s="291">
        <v>2000</v>
      </c>
      <c r="T22" s="118"/>
    </row>
    <row r="23" spans="1:20" s="115" customFormat="1" ht="24.75" customHeight="1">
      <c r="A23" s="292" t="s">
        <v>114</v>
      </c>
      <c r="P23" s="293"/>
      <c r="S23" s="130"/>
      <c r="T23" s="130"/>
    </row>
    <row r="24" spans="1:20" s="115" customFormat="1" ht="24.75" customHeight="1">
      <c r="A24" s="292" t="s">
        <v>376</v>
      </c>
      <c r="P24" s="293" t="s">
        <v>231</v>
      </c>
      <c r="Q24" s="294"/>
      <c r="R24" s="149" t="s">
        <v>179</v>
      </c>
      <c r="S24" s="130"/>
      <c r="T24" s="130"/>
    </row>
    <row r="25" spans="1:20" s="115" customFormat="1" ht="24.75" customHeight="1">
      <c r="A25" s="292" t="s">
        <v>59</v>
      </c>
      <c r="P25" s="293" t="s">
        <v>321</v>
      </c>
      <c r="Q25" s="295"/>
      <c r="R25" s="294" t="s">
        <v>104</v>
      </c>
      <c r="S25" s="130"/>
      <c r="T25" s="130"/>
    </row>
    <row r="26" spans="1:16" s="115" customFormat="1" ht="24.75" customHeight="1">
      <c r="A26" s="115" t="s">
        <v>224</v>
      </c>
      <c r="P26" s="140"/>
    </row>
    <row r="27" spans="1:18" s="115" customFormat="1" ht="24.75" customHeight="1">
      <c r="A27" s="115" t="s">
        <v>116</v>
      </c>
      <c r="P27" s="140" t="s">
        <v>180</v>
      </c>
      <c r="Q27" s="149"/>
      <c r="R27" s="294" t="s">
        <v>181</v>
      </c>
    </row>
    <row r="28" spans="1:19" s="115" customFormat="1" ht="24.75" customHeight="1">
      <c r="A28" s="115" t="s">
        <v>146</v>
      </c>
      <c r="P28" s="140" t="s">
        <v>175</v>
      </c>
      <c r="Q28" s="296"/>
      <c r="R28" s="288" t="s">
        <v>140</v>
      </c>
      <c r="S28" s="296"/>
    </row>
    <row r="29" spans="1:18" s="115" customFormat="1" ht="24.75" customHeight="1">
      <c r="A29" s="135" t="s">
        <v>225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0"/>
      <c r="N29" s="130"/>
      <c r="O29" s="130"/>
      <c r="P29" s="297" t="s">
        <v>140</v>
      </c>
      <c r="Q29" s="149"/>
      <c r="R29" s="149" t="s">
        <v>90</v>
      </c>
    </row>
    <row r="30" spans="1:18" s="115" customFormat="1" ht="24.75" customHeight="1">
      <c r="A30" s="160" t="s">
        <v>232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6" t="s">
        <v>233</v>
      </c>
      <c r="Q30" s="167"/>
      <c r="R30" s="167" t="s">
        <v>226</v>
      </c>
    </row>
    <row r="31" spans="1:18" s="115" customFormat="1" ht="24.75" customHeight="1">
      <c r="A31" s="160" t="s">
        <v>37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6" t="s">
        <v>189</v>
      </c>
      <c r="Q31" s="167"/>
      <c r="R31" s="167" t="s">
        <v>115</v>
      </c>
    </row>
    <row r="32" spans="1:18" s="130" customFormat="1" ht="24.75" customHeight="1">
      <c r="A32" s="298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P32" s="299"/>
      <c r="Q32" s="300"/>
      <c r="R32" s="301"/>
    </row>
    <row r="33" spans="1:18" s="130" customFormat="1" ht="24.75" customHeight="1">
      <c r="A33" s="136" t="s">
        <v>72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302"/>
      <c r="Q33" s="303"/>
      <c r="R33" s="301"/>
    </row>
    <row r="34" spans="1:18" s="115" customFormat="1" ht="24.75" customHeight="1">
      <c r="A34" s="160" t="s">
        <v>232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43" t="s">
        <v>234</v>
      </c>
      <c r="Q34" s="147"/>
      <c r="R34" s="167" t="s">
        <v>182</v>
      </c>
    </row>
    <row r="35" spans="1:18" s="115" customFormat="1" ht="24.75" customHeight="1">
      <c r="A35" s="135" t="s">
        <v>37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43" t="s">
        <v>194</v>
      </c>
      <c r="Q35" s="147"/>
      <c r="R35" s="174" t="s">
        <v>165</v>
      </c>
    </row>
    <row r="36" spans="1:18" s="130" customFormat="1" ht="24.75" customHeight="1">
      <c r="A36" s="298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P36" s="299"/>
      <c r="Q36" s="300"/>
      <c r="R36" s="301"/>
    </row>
    <row r="37" spans="1:18" s="115" customFormat="1" ht="24.75" customHeight="1">
      <c r="A37" s="304" t="s">
        <v>73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6" t="s">
        <v>383</v>
      </c>
      <c r="Q37" s="307"/>
      <c r="R37" s="307" t="s">
        <v>76</v>
      </c>
    </row>
    <row r="38" spans="1:22" s="115" customFormat="1" ht="24.75" customHeight="1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</row>
    <row r="39" spans="16:18" s="115" customFormat="1" ht="24.75" customHeight="1">
      <c r="P39" s="288"/>
      <c r="Q39" s="309"/>
      <c r="R39" s="289" t="s">
        <v>178</v>
      </c>
    </row>
    <row r="40" spans="1:18" s="115" customFormat="1" ht="24.75" customHeight="1">
      <c r="A40" s="310" t="s">
        <v>74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11"/>
      <c r="L40" s="305"/>
      <c r="M40" s="305"/>
      <c r="N40" s="135"/>
      <c r="O40" s="135"/>
      <c r="P40" s="290" t="s">
        <v>81</v>
      </c>
      <c r="Q40" s="135"/>
      <c r="R40" s="291" t="s">
        <v>64</v>
      </c>
    </row>
    <row r="41" spans="1:18" s="115" customFormat="1" ht="24.75" customHeight="1">
      <c r="A41" s="312" t="s">
        <v>185</v>
      </c>
      <c r="O41" s="313"/>
      <c r="P41" s="313">
        <v>389</v>
      </c>
      <c r="R41" s="126">
        <v>657</v>
      </c>
    </row>
    <row r="42" spans="1:18" s="115" customFormat="1" ht="24.75" customHeight="1">
      <c r="A42" s="314" t="s">
        <v>35</v>
      </c>
      <c r="O42" s="315"/>
      <c r="P42" s="315">
        <f>51+1</f>
        <v>52</v>
      </c>
      <c r="R42" s="126">
        <v>120</v>
      </c>
    </row>
    <row r="43" spans="1:18" s="115" customFormat="1" ht="24.75" customHeight="1">
      <c r="A43" s="314" t="s">
        <v>117</v>
      </c>
      <c r="O43" s="316"/>
      <c r="P43" s="317" t="s">
        <v>139</v>
      </c>
      <c r="R43" s="179">
        <v>90</v>
      </c>
    </row>
    <row r="44" spans="1:18" s="115" customFormat="1" ht="24.75" customHeight="1">
      <c r="A44" s="314" t="s">
        <v>33</v>
      </c>
      <c r="O44" s="313"/>
      <c r="P44" s="313">
        <v>42</v>
      </c>
      <c r="R44" s="126">
        <v>184</v>
      </c>
    </row>
    <row r="45" spans="1:18" s="115" customFormat="1" ht="24.75" customHeight="1">
      <c r="A45" s="305" t="s">
        <v>31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135"/>
      <c r="O45" s="318"/>
      <c r="P45" s="318">
        <v>-504</v>
      </c>
      <c r="Q45" s="135"/>
      <c r="R45" s="319">
        <v>-484</v>
      </c>
    </row>
    <row r="46" spans="1:18" s="115" customFormat="1" ht="24.75" customHeight="1">
      <c r="A46" s="320" t="s">
        <v>183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O46" s="321"/>
      <c r="P46" s="322">
        <f>SUM(P41:P45)</f>
        <v>-21</v>
      </c>
      <c r="R46" s="126">
        <f>SUM(R41:R45)</f>
        <v>567</v>
      </c>
    </row>
    <row r="47" spans="1:18" s="115" customFormat="1" ht="24.75" customHeight="1">
      <c r="A47" s="323" t="s">
        <v>186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176"/>
      <c r="O47" s="324"/>
      <c r="P47" s="324"/>
      <c r="Q47" s="176"/>
      <c r="R47" s="325"/>
    </row>
    <row r="48" spans="1:18" s="115" customFormat="1" ht="24.75" customHeight="1">
      <c r="A48" s="320"/>
      <c r="B48" s="320" t="s">
        <v>210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130"/>
      <c r="O48" s="326"/>
      <c r="P48" s="326">
        <v>4020</v>
      </c>
      <c r="Q48" s="130"/>
      <c r="R48" s="126">
        <v>3424</v>
      </c>
    </row>
    <row r="49" spans="1:18" s="115" customFormat="1" ht="24.75" customHeight="1">
      <c r="A49" s="320"/>
      <c r="B49" s="320" t="s">
        <v>211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130"/>
      <c r="O49" s="326"/>
      <c r="P49" s="326">
        <v>-49</v>
      </c>
      <c r="Q49" s="130"/>
      <c r="R49" s="126">
        <v>-20</v>
      </c>
    </row>
    <row r="50" spans="1:18" s="115" customFormat="1" ht="24.75" customHeight="1">
      <c r="A50" s="327"/>
      <c r="B50" s="327" t="s">
        <v>227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160"/>
      <c r="O50" s="328"/>
      <c r="P50" s="328">
        <f>SUM(P48:P49)</f>
        <v>3971</v>
      </c>
      <c r="Q50" s="160"/>
      <c r="R50" s="329">
        <f>SUM(R48:R49)</f>
        <v>3404</v>
      </c>
    </row>
    <row r="51" spans="1:18" s="115" customFormat="1" ht="24.75" customHeight="1">
      <c r="A51" s="330" t="s">
        <v>191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160"/>
      <c r="O51" s="331"/>
      <c r="P51" s="331">
        <f>P50+P46</f>
        <v>3950</v>
      </c>
      <c r="Q51" s="329"/>
      <c r="R51" s="329">
        <f>R46+R50</f>
        <v>3971</v>
      </c>
    </row>
    <row r="53" ht="24.75" customHeight="1">
      <c r="A53" s="335" t="s">
        <v>157</v>
      </c>
    </row>
    <row r="54" spans="1:2" ht="24.75" customHeight="1">
      <c r="A54" s="56"/>
      <c r="B54" s="79" t="s">
        <v>17</v>
      </c>
    </row>
    <row r="55" spans="1:2" ht="24.75" customHeight="1">
      <c r="A55" s="56"/>
      <c r="B55" s="79" t="s">
        <v>377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73"/>
  <sheetViews>
    <sheetView showGridLines="0" zoomScale="75" zoomScaleNormal="75" zoomScaleSheetLayoutView="65" workbookViewId="0" topLeftCell="A1">
      <selection activeCell="A1" sqref="A1"/>
    </sheetView>
  </sheetViews>
  <sheetFormatPr defaultColWidth="8.88671875" defaultRowHeight="25.5" customHeight="1"/>
  <cols>
    <col min="1" max="1" width="3.6640625" style="79" customWidth="1"/>
    <col min="2" max="2" width="3.5546875" style="79" customWidth="1"/>
    <col min="3" max="3" width="9.77734375" style="79" customWidth="1"/>
    <col min="4" max="4" width="22.6640625" style="79" customWidth="1"/>
    <col min="5" max="10" width="8.3359375" style="79" customWidth="1"/>
    <col min="11" max="11" width="10.99609375" style="79" customWidth="1"/>
    <col min="12" max="12" width="4.99609375" style="79" customWidth="1"/>
    <col min="13" max="13" width="10.88671875" style="79" customWidth="1"/>
    <col min="14" max="14" width="1.1171875" style="56" customWidth="1"/>
    <col min="15" max="16384" width="8.88671875" style="56" customWidth="1"/>
  </cols>
  <sheetData>
    <row r="1" ht="25.5" customHeight="1">
      <c r="A1" s="332" t="s">
        <v>113</v>
      </c>
    </row>
    <row r="4" spans="1:10" s="54" customFormat="1" ht="25.5" customHeight="1">
      <c r="A4" s="77" t="s">
        <v>361</v>
      </c>
      <c r="B4" s="53"/>
      <c r="C4" s="53"/>
      <c r="D4" s="53"/>
      <c r="E4" s="53"/>
      <c r="F4" s="53"/>
      <c r="H4" s="53"/>
      <c r="I4" s="53"/>
      <c r="J4" s="53"/>
    </row>
    <row r="5" spans="5:13" ht="25.5" customHeight="1">
      <c r="E5" s="336"/>
      <c r="F5" s="336"/>
      <c r="G5" s="336"/>
      <c r="H5" s="336"/>
      <c r="I5" s="336"/>
      <c r="K5" s="116"/>
      <c r="L5" s="289"/>
      <c r="M5" s="289"/>
    </row>
    <row r="6" spans="1:15" ht="25.5" customHeight="1" thickBot="1">
      <c r="A6" s="337" t="s">
        <v>27</v>
      </c>
      <c r="B6" s="338"/>
      <c r="C6" s="338"/>
      <c r="D6" s="338"/>
      <c r="E6" s="339"/>
      <c r="F6" s="339"/>
      <c r="G6" s="230"/>
      <c r="H6" s="339"/>
      <c r="I6" s="230"/>
      <c r="J6" s="339"/>
      <c r="K6" s="121" t="s">
        <v>81</v>
      </c>
      <c r="L6" s="122"/>
      <c r="M6" s="122" t="s">
        <v>64</v>
      </c>
      <c r="O6" s="55"/>
    </row>
    <row r="7" spans="1:13" ht="25.5" customHeight="1">
      <c r="A7" s="340" t="s">
        <v>89</v>
      </c>
      <c r="E7" s="341"/>
      <c r="F7" s="341"/>
      <c r="G7" s="342"/>
      <c r="H7" s="343"/>
      <c r="I7" s="282"/>
      <c r="K7" s="341"/>
      <c r="L7" s="344"/>
      <c r="M7" s="236"/>
    </row>
    <row r="8" spans="1:13" ht="25.5" customHeight="1">
      <c r="A8" s="56" t="s">
        <v>28</v>
      </c>
      <c r="B8" s="56"/>
      <c r="C8" s="56"/>
      <c r="D8" s="129"/>
      <c r="E8" s="128"/>
      <c r="F8" s="128"/>
      <c r="G8" s="282"/>
      <c r="H8" s="244"/>
      <c r="I8" s="132"/>
      <c r="J8" s="129"/>
      <c r="K8" s="244">
        <f>318+83+14+20</f>
        <v>435</v>
      </c>
      <c r="L8" s="129"/>
      <c r="M8" s="132">
        <f>313+127+28</f>
        <v>468</v>
      </c>
    </row>
    <row r="9" spans="1:13" ht="25.5" customHeight="1">
      <c r="A9" s="86" t="s">
        <v>29</v>
      </c>
      <c r="B9" s="86"/>
      <c r="C9" s="86"/>
      <c r="D9" s="199"/>
      <c r="E9" s="138"/>
      <c r="F9" s="138"/>
      <c r="G9" s="168"/>
      <c r="H9" s="281"/>
      <c r="I9" s="168"/>
      <c r="J9" s="199"/>
      <c r="K9" s="281">
        <v>79</v>
      </c>
      <c r="L9" s="199"/>
      <c r="M9" s="168">
        <v>33</v>
      </c>
    </row>
    <row r="10" spans="1:13" ht="25.5" customHeight="1">
      <c r="A10" s="55" t="s">
        <v>82</v>
      </c>
      <c r="B10" s="55"/>
      <c r="C10" s="55"/>
      <c r="D10" s="129"/>
      <c r="E10" s="128"/>
      <c r="F10" s="128"/>
      <c r="G10" s="132"/>
      <c r="H10" s="244"/>
      <c r="I10" s="132"/>
      <c r="J10" s="129"/>
      <c r="K10" s="244">
        <f>SUM(K8:K9)</f>
        <v>514</v>
      </c>
      <c r="L10" s="129"/>
      <c r="M10" s="132">
        <f>SUM(M8:M9)</f>
        <v>501</v>
      </c>
    </row>
    <row r="11" spans="1:13" ht="25.5" customHeight="1">
      <c r="A11" s="56" t="s">
        <v>66</v>
      </c>
      <c r="B11" s="56"/>
      <c r="C11" s="56"/>
      <c r="D11" s="129"/>
      <c r="E11" s="128"/>
      <c r="F11" s="128"/>
      <c r="G11" s="282"/>
      <c r="H11" s="343"/>
      <c r="I11" s="282"/>
      <c r="J11" s="129"/>
      <c r="K11" s="345">
        <v>75</v>
      </c>
      <c r="L11" s="129"/>
      <c r="M11" s="132">
        <v>125</v>
      </c>
    </row>
    <row r="12" spans="1:13" ht="25.5" customHeight="1">
      <c r="A12" s="86" t="s">
        <v>67</v>
      </c>
      <c r="B12" s="346"/>
      <c r="C12" s="346"/>
      <c r="D12" s="199"/>
      <c r="E12" s="138"/>
      <c r="F12" s="138"/>
      <c r="G12" s="347"/>
      <c r="H12" s="347"/>
      <c r="I12" s="347"/>
      <c r="J12" s="169"/>
      <c r="K12" s="348">
        <v>-88</v>
      </c>
      <c r="L12" s="168"/>
      <c r="M12" s="168">
        <v>-155</v>
      </c>
    </row>
    <row r="13" spans="1:13" ht="25.5" customHeight="1">
      <c r="A13" s="349" t="s">
        <v>38</v>
      </c>
      <c r="B13" s="168"/>
      <c r="C13" s="168"/>
      <c r="D13" s="168"/>
      <c r="E13" s="138"/>
      <c r="F13" s="138"/>
      <c r="G13" s="169"/>
      <c r="H13" s="350"/>
      <c r="I13" s="169"/>
      <c r="J13" s="169"/>
      <c r="K13" s="351">
        <f>SUM(K10:K12)</f>
        <v>501</v>
      </c>
      <c r="L13" s="168"/>
      <c r="M13" s="169">
        <f>SUM(M10:M12)</f>
        <v>471</v>
      </c>
    </row>
    <row r="14" spans="1:13" ht="25.5" customHeight="1">
      <c r="A14" s="127" t="s">
        <v>109</v>
      </c>
      <c r="B14" s="132"/>
      <c r="C14" s="132"/>
      <c r="D14" s="132"/>
      <c r="E14" s="352"/>
      <c r="F14" s="352"/>
      <c r="G14" s="246"/>
      <c r="H14" s="352"/>
      <c r="I14" s="246"/>
      <c r="J14" s="129"/>
      <c r="K14" s="345"/>
      <c r="L14" s="132"/>
      <c r="M14" s="132"/>
    </row>
    <row r="15" spans="1:13" ht="25.5" customHeight="1">
      <c r="A15" s="56" t="s">
        <v>77</v>
      </c>
      <c r="C15" s="56"/>
      <c r="D15" s="129"/>
      <c r="E15" s="128"/>
      <c r="F15" s="128"/>
      <c r="G15" s="282"/>
      <c r="H15" s="343"/>
      <c r="I15" s="282"/>
      <c r="J15" s="129"/>
      <c r="K15" s="244">
        <v>282</v>
      </c>
      <c r="L15" s="129"/>
      <c r="M15" s="132">
        <v>459</v>
      </c>
    </row>
    <row r="16" spans="1:13" ht="25.5" customHeight="1">
      <c r="A16" s="86" t="s">
        <v>69</v>
      </c>
      <c r="B16" s="346"/>
      <c r="C16" s="346"/>
      <c r="E16" s="138"/>
      <c r="F16" s="138"/>
      <c r="G16" s="347"/>
      <c r="H16" s="353"/>
      <c r="I16" s="347"/>
      <c r="J16" s="169"/>
      <c r="K16" s="353">
        <v>16</v>
      </c>
      <c r="L16" s="168"/>
      <c r="M16" s="168">
        <v>7</v>
      </c>
    </row>
    <row r="17" spans="1:13" ht="25.5" customHeight="1">
      <c r="A17" s="349" t="s">
        <v>38</v>
      </c>
      <c r="B17" s="168"/>
      <c r="C17" s="168"/>
      <c r="D17" s="286"/>
      <c r="E17" s="138"/>
      <c r="F17" s="138"/>
      <c r="G17" s="354"/>
      <c r="H17" s="355"/>
      <c r="I17" s="354"/>
      <c r="J17" s="354"/>
      <c r="K17" s="355">
        <f>SUM(K15:K16)</f>
        <v>298</v>
      </c>
      <c r="L17" s="286"/>
      <c r="M17" s="354">
        <f>SUM(M15:M16)</f>
        <v>466</v>
      </c>
    </row>
    <row r="18" spans="1:13" ht="25.5" customHeight="1">
      <c r="A18" s="356" t="s">
        <v>23</v>
      </c>
      <c r="B18" s="132"/>
      <c r="C18" s="132"/>
      <c r="D18" s="132"/>
      <c r="E18" s="128"/>
      <c r="F18" s="128"/>
      <c r="G18" s="132"/>
      <c r="H18" s="244"/>
      <c r="I18" s="132"/>
      <c r="J18" s="132"/>
      <c r="K18" s="244"/>
      <c r="L18" s="132"/>
      <c r="M18" s="132"/>
    </row>
    <row r="19" spans="1:13" ht="25.5" customHeight="1">
      <c r="A19" s="78" t="s">
        <v>60</v>
      </c>
      <c r="E19" s="128"/>
      <c r="F19" s="128"/>
      <c r="G19" s="282"/>
      <c r="H19" s="343"/>
      <c r="I19" s="282"/>
      <c r="J19" s="129"/>
      <c r="K19" s="343">
        <v>44</v>
      </c>
      <c r="L19" s="129"/>
      <c r="M19" s="132">
        <v>39</v>
      </c>
    </row>
    <row r="20" spans="1:13" ht="25.5" customHeight="1">
      <c r="A20" s="154" t="s">
        <v>30</v>
      </c>
      <c r="B20" s="132"/>
      <c r="C20" s="132"/>
      <c r="D20" s="132"/>
      <c r="E20" s="128"/>
      <c r="F20" s="128"/>
      <c r="G20" s="194"/>
      <c r="H20" s="280"/>
      <c r="I20" s="194"/>
      <c r="J20" s="132"/>
      <c r="K20" s="280">
        <v>-19</v>
      </c>
      <c r="L20" s="132"/>
      <c r="M20" s="79">
        <v>-3</v>
      </c>
    </row>
    <row r="21" spans="1:13" ht="25.5" customHeight="1">
      <c r="A21" s="358" t="s">
        <v>38</v>
      </c>
      <c r="B21" s="286"/>
      <c r="C21" s="286"/>
      <c r="D21" s="286"/>
      <c r="E21" s="171"/>
      <c r="F21" s="171"/>
      <c r="G21" s="354"/>
      <c r="H21" s="355"/>
      <c r="I21" s="354"/>
      <c r="J21" s="354"/>
      <c r="K21" s="285">
        <f>SUM(K19:K20)</f>
        <v>25</v>
      </c>
      <c r="L21" s="286"/>
      <c r="M21" s="286">
        <f>SUM(M19:M20)</f>
        <v>36</v>
      </c>
    </row>
    <row r="22" spans="1:13" ht="25.5" customHeight="1">
      <c r="A22" s="356" t="s">
        <v>68</v>
      </c>
      <c r="B22" s="132"/>
      <c r="C22" s="132"/>
      <c r="D22" s="132"/>
      <c r="E22" s="244"/>
      <c r="F22" s="244"/>
      <c r="G22" s="132"/>
      <c r="H22" s="244"/>
      <c r="I22" s="132"/>
      <c r="J22" s="132"/>
      <c r="K22" s="244"/>
      <c r="L22" s="132"/>
      <c r="M22" s="132"/>
    </row>
    <row r="23" spans="1:13" ht="25.5" customHeight="1">
      <c r="A23" s="78" t="s">
        <v>28</v>
      </c>
      <c r="E23" s="128"/>
      <c r="F23" s="128"/>
      <c r="G23" s="282"/>
      <c r="H23" s="343"/>
      <c r="I23" s="282"/>
      <c r="J23" s="129"/>
      <c r="K23" s="343">
        <v>5</v>
      </c>
      <c r="L23" s="129"/>
      <c r="M23" s="132">
        <v>8</v>
      </c>
    </row>
    <row r="24" spans="1:13" ht="25.5" customHeight="1">
      <c r="A24" s="359" t="s">
        <v>30</v>
      </c>
      <c r="B24" s="360"/>
      <c r="C24" s="360"/>
      <c r="D24" s="360"/>
      <c r="E24" s="128"/>
      <c r="F24" s="128"/>
      <c r="G24" s="347"/>
      <c r="H24" s="353"/>
      <c r="I24" s="347"/>
      <c r="J24" s="168"/>
      <c r="K24" s="353">
        <v>-29</v>
      </c>
      <c r="L24" s="168"/>
      <c r="M24" s="132">
        <v>-18</v>
      </c>
    </row>
    <row r="25" spans="1:13" ht="25.5" customHeight="1">
      <c r="A25" s="358" t="s">
        <v>38</v>
      </c>
      <c r="B25" s="286"/>
      <c r="C25" s="286"/>
      <c r="D25" s="286"/>
      <c r="E25" s="171"/>
      <c r="F25" s="171"/>
      <c r="G25" s="354"/>
      <c r="H25" s="355"/>
      <c r="I25" s="354"/>
      <c r="J25" s="354"/>
      <c r="K25" s="285">
        <f>SUM(K23:K24)</f>
        <v>-24</v>
      </c>
      <c r="L25" s="286"/>
      <c r="M25" s="286">
        <f>SUM(M23:M24)</f>
        <v>-10</v>
      </c>
    </row>
    <row r="26" spans="1:13" ht="25.5" customHeight="1">
      <c r="A26" s="361" t="s">
        <v>110</v>
      </c>
      <c r="B26" s="132"/>
      <c r="C26" s="132"/>
      <c r="D26" s="132"/>
      <c r="E26" s="352"/>
      <c r="F26" s="352"/>
      <c r="G26" s="246"/>
      <c r="H26" s="352"/>
      <c r="I26" s="246"/>
      <c r="J26" s="246"/>
      <c r="K26" s="352"/>
      <c r="L26" s="132"/>
      <c r="M26" s="132"/>
    </row>
    <row r="27" spans="1:13" ht="25.5" customHeight="1">
      <c r="A27" s="132" t="s">
        <v>62</v>
      </c>
      <c r="B27" s="56"/>
      <c r="C27" s="132"/>
      <c r="D27" s="132"/>
      <c r="E27" s="362"/>
      <c r="F27" s="362"/>
      <c r="G27" s="194"/>
      <c r="H27" s="280"/>
      <c r="I27" s="194"/>
      <c r="J27" s="132"/>
      <c r="K27" s="280">
        <v>51</v>
      </c>
      <c r="L27" s="132"/>
      <c r="M27" s="132">
        <v>64</v>
      </c>
    </row>
    <row r="28" spans="1:13" ht="25.5" customHeight="1">
      <c r="A28" s="132" t="s">
        <v>137</v>
      </c>
      <c r="B28" s="56"/>
      <c r="C28" s="132"/>
      <c r="D28" s="132"/>
      <c r="E28" s="362"/>
      <c r="F28" s="362"/>
      <c r="G28" s="194"/>
      <c r="H28" s="280"/>
      <c r="I28" s="194"/>
      <c r="J28" s="132"/>
      <c r="K28" s="280">
        <v>-118</v>
      </c>
      <c r="L28" s="132"/>
      <c r="M28" s="132">
        <v>-131</v>
      </c>
    </row>
    <row r="29" spans="1:13" ht="25.5" customHeight="1">
      <c r="A29" s="132" t="s">
        <v>245</v>
      </c>
      <c r="B29" s="56"/>
      <c r="C29" s="132"/>
      <c r="D29" s="132"/>
      <c r="E29" s="362"/>
      <c r="F29" s="362"/>
      <c r="G29" s="194"/>
      <c r="H29" s="280"/>
      <c r="I29" s="194"/>
      <c r="J29" s="132"/>
      <c r="K29" s="280"/>
      <c r="L29" s="132"/>
      <c r="M29" s="132"/>
    </row>
    <row r="30" spans="1:13" ht="25.5" customHeight="1">
      <c r="A30" s="132"/>
      <c r="B30" s="56" t="s">
        <v>246</v>
      </c>
      <c r="C30" s="132"/>
      <c r="D30" s="132"/>
      <c r="E30" s="362"/>
      <c r="F30" s="362"/>
      <c r="G30" s="194"/>
      <c r="H30" s="280"/>
      <c r="I30" s="194"/>
      <c r="J30" s="132"/>
      <c r="K30" s="280">
        <v>-39</v>
      </c>
      <c r="L30" s="132"/>
      <c r="M30" s="132">
        <v>-42</v>
      </c>
    </row>
    <row r="31" spans="1:13" ht="25.5" customHeight="1">
      <c r="A31" s="132"/>
      <c r="B31" s="56" t="s">
        <v>247</v>
      </c>
      <c r="C31" s="132"/>
      <c r="D31" s="168"/>
      <c r="E31" s="362"/>
      <c r="F31" s="362"/>
      <c r="G31" s="347"/>
      <c r="H31" s="353"/>
      <c r="I31" s="347"/>
      <c r="J31" s="168"/>
      <c r="K31" s="353">
        <v>-24</v>
      </c>
      <c r="L31" s="168"/>
      <c r="M31" s="132">
        <v>-14</v>
      </c>
    </row>
    <row r="32" spans="1:13" ht="25.5" customHeight="1">
      <c r="A32" s="358" t="s">
        <v>38</v>
      </c>
      <c r="B32" s="286"/>
      <c r="C32" s="286"/>
      <c r="D32" s="286"/>
      <c r="E32" s="171"/>
      <c r="F32" s="171"/>
      <c r="G32" s="354"/>
      <c r="H32" s="355"/>
      <c r="I32" s="354"/>
      <c r="J32" s="354"/>
      <c r="K32" s="355">
        <f>SUM(K27:K31)</f>
        <v>-130</v>
      </c>
      <c r="L32" s="286"/>
      <c r="M32" s="286">
        <f>SUM(M27:M31)</f>
        <v>-123</v>
      </c>
    </row>
    <row r="33" spans="1:13" ht="25.5" customHeight="1">
      <c r="A33" s="154"/>
      <c r="B33" s="132"/>
      <c r="C33" s="132"/>
      <c r="D33" s="132"/>
      <c r="E33" s="128"/>
      <c r="F33" s="128"/>
      <c r="G33" s="246"/>
      <c r="H33" s="352"/>
      <c r="I33" s="246"/>
      <c r="J33" s="246"/>
      <c r="K33" s="352">
        <f>K13+K17+K21+K25+K32</f>
        <v>670</v>
      </c>
      <c r="L33" s="352"/>
      <c r="M33" s="246">
        <f>M13+M17+M21+M25+M32</f>
        <v>840</v>
      </c>
    </row>
    <row r="34" spans="1:13" ht="25.5" customHeight="1">
      <c r="A34" s="349" t="s">
        <v>161</v>
      </c>
      <c r="B34" s="168"/>
      <c r="C34" s="168"/>
      <c r="D34" s="168"/>
      <c r="E34" s="138"/>
      <c r="F34" s="138"/>
      <c r="G34" s="169"/>
      <c r="H34" s="350"/>
      <c r="I34" s="169"/>
      <c r="J34" s="169"/>
      <c r="K34" s="350">
        <v>-48</v>
      </c>
      <c r="L34" s="168"/>
      <c r="M34" s="415" t="s">
        <v>214</v>
      </c>
    </row>
    <row r="35" spans="1:13" ht="33.75" customHeight="1">
      <c r="A35" s="416" t="s">
        <v>166</v>
      </c>
      <c r="B35" s="286"/>
      <c r="C35" s="286"/>
      <c r="D35" s="286"/>
      <c r="E35" s="285"/>
      <c r="F35" s="285"/>
      <c r="G35" s="286"/>
      <c r="H35" s="285"/>
      <c r="I35" s="286"/>
      <c r="J35" s="286"/>
      <c r="K35" s="285">
        <f>SUM(K33:K34)</f>
        <v>622</v>
      </c>
      <c r="L35" s="355"/>
      <c r="M35" s="286">
        <f>SUM(M33:M34)</f>
        <v>840</v>
      </c>
    </row>
    <row r="36" spans="1:13" s="55" customFormat="1" ht="25.5" customHeight="1">
      <c r="A36" s="361"/>
      <c r="B36" s="132"/>
      <c r="C36" s="132"/>
      <c r="D36" s="132"/>
      <c r="E36" s="244"/>
      <c r="F36" s="244"/>
      <c r="G36" s="132"/>
      <c r="H36" s="280"/>
      <c r="I36" s="132"/>
      <c r="J36" s="132"/>
      <c r="K36" s="352"/>
      <c r="L36" s="132"/>
      <c r="M36" s="352"/>
    </row>
    <row r="37" spans="1:13" s="55" customFormat="1" ht="25.5" customHeight="1">
      <c r="A37" s="130"/>
      <c r="H37" s="280"/>
      <c r="M37" s="363"/>
    </row>
    <row r="38" spans="1:13" ht="25.5" customHeight="1">
      <c r="A38" s="36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25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25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25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25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25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25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25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25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25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25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25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25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25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25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25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25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25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25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25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25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25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25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25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25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25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25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25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25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25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25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25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25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25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25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25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47"/>
  <sheetViews>
    <sheetView showGridLines="0" zoomScale="75" zoomScaleNormal="75" zoomScaleSheetLayoutView="70" workbookViewId="0" topLeftCell="A1">
      <selection activeCell="A1" sqref="A1"/>
    </sheetView>
  </sheetViews>
  <sheetFormatPr defaultColWidth="9.77734375" defaultRowHeight="25.5" customHeight="1"/>
  <cols>
    <col min="1" max="1" width="2.77734375" style="56" customWidth="1"/>
    <col min="2" max="2" width="3.5546875" style="56" customWidth="1"/>
    <col min="3" max="3" width="3.77734375" style="56" customWidth="1"/>
    <col min="4" max="7" width="9.77734375" style="56" customWidth="1"/>
    <col min="8" max="9" width="15.10546875" style="56" customWidth="1"/>
    <col min="10" max="10" width="13.10546875" style="56" customWidth="1"/>
    <col min="11" max="12" width="1.1171875" style="56" customWidth="1"/>
    <col min="13" max="13" width="2.77734375" style="56" customWidth="1"/>
    <col min="14" max="14" width="10.99609375" style="56" customWidth="1"/>
    <col min="15" max="15" width="7.21484375" style="56" customWidth="1"/>
    <col min="16" max="16" width="10.99609375" style="56" customWidth="1"/>
    <col min="17" max="16384" width="9.77734375" style="56" customWidth="1"/>
  </cols>
  <sheetData>
    <row r="1" spans="1:11" s="54" customFormat="1" ht="25.5" customHeight="1">
      <c r="A1" s="181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2:15" s="54" customFormat="1" ht="25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N3" s="53"/>
      <c r="O3" s="53"/>
    </row>
    <row r="4" spans="1:16" ht="25.5" customHeight="1" thickBot="1">
      <c r="A4" s="365" t="s">
        <v>129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92"/>
      <c r="M4" s="92"/>
      <c r="N4" s="94" t="s">
        <v>81</v>
      </c>
      <c r="O4" s="94"/>
      <c r="P4" s="95" t="s">
        <v>64</v>
      </c>
    </row>
    <row r="5" spans="1:16" ht="25.5" customHeight="1">
      <c r="A5" s="245" t="s">
        <v>160</v>
      </c>
      <c r="B5" s="79"/>
      <c r="C5" s="241"/>
      <c r="D5" s="241"/>
      <c r="E5" s="241"/>
      <c r="F5" s="241"/>
      <c r="G5" s="241"/>
      <c r="H5" s="241"/>
      <c r="I5" s="241"/>
      <c r="J5" s="241"/>
      <c r="K5" s="241"/>
      <c r="M5" s="244"/>
      <c r="N5" s="244"/>
      <c r="O5" s="244"/>
      <c r="P5" s="132"/>
    </row>
    <row r="6" spans="1:16" ht="25.5" customHeight="1">
      <c r="A6" s="245" t="s">
        <v>358</v>
      </c>
      <c r="B6" s="79"/>
      <c r="C6" s="241"/>
      <c r="D6" s="241"/>
      <c r="E6" s="241"/>
      <c r="F6" s="241"/>
      <c r="G6" s="241"/>
      <c r="H6" s="241"/>
      <c r="I6" s="241"/>
      <c r="J6" s="241"/>
      <c r="K6" s="241"/>
      <c r="M6" s="244"/>
      <c r="N6" s="244">
        <f>446+14</f>
        <v>460</v>
      </c>
      <c r="O6" s="244"/>
      <c r="P6" s="132">
        <v>591</v>
      </c>
    </row>
    <row r="7" spans="1:16" s="55" customFormat="1" ht="25.5" customHeight="1">
      <c r="A7" s="241" t="s">
        <v>195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56"/>
      <c r="M7" s="244"/>
      <c r="N7" s="244">
        <v>332</v>
      </c>
      <c r="O7" s="244"/>
      <c r="P7" s="357" t="s">
        <v>167</v>
      </c>
    </row>
    <row r="8" spans="1:16" s="55" customFormat="1" ht="25.5" customHeight="1">
      <c r="A8" s="241" t="s">
        <v>18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56"/>
      <c r="M8" s="352"/>
      <c r="N8" s="357" t="s">
        <v>167</v>
      </c>
      <c r="O8" s="357"/>
      <c r="P8" s="132">
        <v>139</v>
      </c>
    </row>
    <row r="9" spans="1:16" s="55" customFormat="1" ht="25.5" customHeight="1">
      <c r="A9" s="241" t="s">
        <v>86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56"/>
      <c r="M9" s="244"/>
      <c r="N9" s="244">
        <v>42</v>
      </c>
      <c r="O9" s="244"/>
      <c r="P9" s="132">
        <v>45</v>
      </c>
    </row>
    <row r="10" spans="1:16" s="55" customFormat="1" ht="25.5" customHeight="1">
      <c r="A10" s="241" t="s">
        <v>70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56"/>
      <c r="M10" s="352"/>
      <c r="N10" s="366">
        <v>80</v>
      </c>
      <c r="O10" s="357"/>
      <c r="P10" s="132">
        <v>123</v>
      </c>
    </row>
    <row r="11" spans="1:16" s="55" customFormat="1" ht="25.5" customHeight="1">
      <c r="A11" s="277" t="s">
        <v>162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86"/>
      <c r="M11" s="350"/>
      <c r="N11" s="367" t="s">
        <v>167</v>
      </c>
      <c r="O11" s="367"/>
      <c r="P11" s="169">
        <v>173</v>
      </c>
    </row>
    <row r="12" spans="1:16" s="55" customFormat="1" ht="25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56"/>
      <c r="M12" s="352"/>
      <c r="N12" s="368">
        <f>SUM(N6:N11)</f>
        <v>914</v>
      </c>
      <c r="O12" s="368"/>
      <c r="P12" s="246">
        <f>SUM(P6:P11)</f>
        <v>1071</v>
      </c>
    </row>
    <row r="13" spans="1:16" s="55" customFormat="1" ht="25.5" customHeight="1">
      <c r="A13" s="241" t="s">
        <v>32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M13" s="244"/>
      <c r="N13" s="244">
        <v>-699</v>
      </c>
      <c r="O13" s="244"/>
      <c r="P13" s="132">
        <v>-555</v>
      </c>
    </row>
    <row r="14" spans="1:16" s="55" customFormat="1" ht="25.5" customHeight="1">
      <c r="A14" s="198" t="s">
        <v>34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281"/>
      <c r="N14" s="281">
        <f>-116-14-2</f>
        <v>-132</v>
      </c>
      <c r="O14" s="281"/>
      <c r="P14" s="168">
        <v>147</v>
      </c>
    </row>
    <row r="15" spans="1:16" s="55" customFormat="1" ht="25.5" customHeight="1">
      <c r="A15" s="245"/>
      <c r="M15" s="244"/>
      <c r="N15" s="244">
        <f>SUM(N12:N14)</f>
        <v>83</v>
      </c>
      <c r="O15" s="244"/>
      <c r="P15" s="132">
        <f>SUM(P12:P14)</f>
        <v>663</v>
      </c>
    </row>
    <row r="16" spans="1:16" ht="25.5" customHeight="1">
      <c r="A16" s="198" t="s">
        <v>31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281"/>
      <c r="N16" s="281">
        <f>-506+2</f>
        <v>-504</v>
      </c>
      <c r="O16" s="281"/>
      <c r="P16" s="168">
        <v>-484</v>
      </c>
    </row>
    <row r="17" spans="1:16" ht="25.5" customHeight="1">
      <c r="A17" s="369" t="s">
        <v>228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98"/>
      <c r="M17" s="285"/>
      <c r="N17" s="285">
        <f>SUM(N15:N16)</f>
        <v>-421</v>
      </c>
      <c r="O17" s="285"/>
      <c r="P17" s="286">
        <f>SUM(P15:P16)</f>
        <v>179</v>
      </c>
    </row>
    <row r="18" spans="1:16" ht="25.5" customHeight="1">
      <c r="A18" s="287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55"/>
      <c r="M18" s="244"/>
      <c r="N18" s="132"/>
      <c r="O18" s="132"/>
      <c r="P18" s="132"/>
    </row>
    <row r="19" spans="14:16" ht="25.5" customHeight="1">
      <c r="N19" s="260"/>
      <c r="O19" s="260"/>
      <c r="P19" s="187"/>
    </row>
    <row r="20" spans="1:16" ht="25.5" customHeight="1" thickBot="1">
      <c r="A20" s="365" t="s">
        <v>22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94"/>
      <c r="N20" s="94" t="s">
        <v>81</v>
      </c>
      <c r="O20" s="94"/>
      <c r="P20" s="95" t="s">
        <v>64</v>
      </c>
    </row>
    <row r="21" spans="1:16" ht="25.5" customHeight="1">
      <c r="A21" s="245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M21" s="79"/>
      <c r="N21" s="244">
        <v>-1697</v>
      </c>
      <c r="O21" s="244"/>
      <c r="P21" s="132">
        <v>-1837</v>
      </c>
    </row>
    <row r="22" spans="1:16" ht="25.5" customHeight="1">
      <c r="A22" s="245" t="s">
        <v>229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M22" s="79"/>
      <c r="N22" s="244">
        <v>-421</v>
      </c>
      <c r="O22" s="244"/>
      <c r="P22" s="132">
        <f>+P17</f>
        <v>179</v>
      </c>
    </row>
    <row r="23" spans="1:16" ht="25.5" customHeight="1">
      <c r="A23" s="55" t="s">
        <v>75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86"/>
      <c r="M23" s="79"/>
      <c r="N23" s="281">
        <v>-15</v>
      </c>
      <c r="O23" s="281"/>
      <c r="P23" s="132">
        <v>-39</v>
      </c>
    </row>
    <row r="24" spans="1:16" ht="25.5" customHeight="1">
      <c r="A24" s="283" t="s">
        <v>243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86"/>
      <c r="M24" s="200"/>
      <c r="N24" s="281">
        <f>SUM(N21:N23)</f>
        <v>-2133</v>
      </c>
      <c r="O24" s="281"/>
      <c r="P24" s="286">
        <f>SUM(P21:P23)</f>
        <v>-1697</v>
      </c>
    </row>
    <row r="25" spans="1:16" ht="25.5" customHeight="1">
      <c r="A25" s="287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55"/>
      <c r="M25" s="244"/>
      <c r="N25" s="244"/>
      <c r="O25" s="244"/>
      <c r="P25" s="132"/>
    </row>
    <row r="26" spans="1:15" ht="25.5" customHeight="1">
      <c r="A26" s="245" t="s">
        <v>57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132"/>
      <c r="N26" s="244"/>
      <c r="O26" s="244"/>
    </row>
    <row r="27" spans="1:16" ht="25.5" customHeight="1">
      <c r="A27" s="56" t="s">
        <v>204</v>
      </c>
      <c r="M27" s="244"/>
      <c r="N27" s="244">
        <v>19</v>
      </c>
      <c r="O27" s="244"/>
      <c r="P27" s="132">
        <v>38</v>
      </c>
    </row>
    <row r="28" spans="1:16" ht="25.5" customHeight="1">
      <c r="A28" s="56" t="s">
        <v>144</v>
      </c>
      <c r="M28" s="244"/>
      <c r="N28" s="244"/>
      <c r="O28" s="244"/>
      <c r="P28" s="132"/>
    </row>
    <row r="29" spans="2:16" ht="25.5" customHeight="1">
      <c r="B29" s="56" t="s">
        <v>205</v>
      </c>
      <c r="M29" s="244"/>
      <c r="N29" s="244">
        <v>-1980</v>
      </c>
      <c r="O29" s="244"/>
      <c r="P29" s="132">
        <v>-1568</v>
      </c>
    </row>
    <row r="30" spans="1:16" ht="25.5" customHeight="1">
      <c r="A30" s="245"/>
      <c r="B30" s="55" t="s">
        <v>77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244"/>
      <c r="N30" s="244">
        <v>-172</v>
      </c>
      <c r="O30" s="244"/>
      <c r="P30" s="246">
        <v>-167</v>
      </c>
    </row>
    <row r="31" spans="1:16" ht="25.5" customHeight="1">
      <c r="A31" s="369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98"/>
      <c r="M31" s="285"/>
      <c r="N31" s="285">
        <f>SUM(N26:N30)</f>
        <v>-2133</v>
      </c>
      <c r="O31" s="285"/>
      <c r="P31" s="286">
        <f>SUM(P26:P30)</f>
        <v>-1697</v>
      </c>
    </row>
    <row r="47" ht="25.5" customHeight="1">
      <c r="K47" s="55"/>
    </row>
  </sheetData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5.77734375" style="56" customWidth="1"/>
    <col min="2" max="3" width="8.88671875" style="56" customWidth="1"/>
    <col min="4" max="4" width="24.21484375" style="56" customWidth="1"/>
    <col min="5" max="5" width="10.99609375" style="56" bestFit="1" customWidth="1"/>
    <col min="6" max="6" width="5.77734375" style="56" customWidth="1"/>
    <col min="7" max="7" width="8.77734375" style="56" bestFit="1" customWidth="1"/>
    <col min="8" max="8" width="2.4453125" style="56" customWidth="1"/>
    <col min="9" max="9" width="10.3359375" style="56" bestFit="1" customWidth="1"/>
    <col min="10" max="10" width="5.77734375" style="56" customWidth="1"/>
    <col min="11" max="11" width="8.77734375" style="56" bestFit="1" customWidth="1"/>
    <col min="12" max="12" width="2.77734375" style="56" customWidth="1"/>
    <col min="13" max="13" width="10.3359375" style="56" bestFit="1" customWidth="1"/>
    <col min="14" max="14" width="5.77734375" style="56" customWidth="1"/>
    <col min="15" max="15" width="9.21484375" style="56" bestFit="1" customWidth="1"/>
    <col min="16" max="16" width="2.3359375" style="56" customWidth="1"/>
    <col min="17" max="17" width="10.5546875" style="56" customWidth="1"/>
    <col min="18" max="18" width="5.77734375" style="56" customWidth="1"/>
    <col min="19" max="16384" width="8.88671875" style="56" customWidth="1"/>
  </cols>
  <sheetData>
    <row r="1" spans="1:19" ht="25.5" customHeight="1">
      <c r="A1" s="64" t="s">
        <v>366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0"/>
      <c r="O1" s="80"/>
      <c r="P1" s="80"/>
      <c r="Q1" s="81"/>
      <c r="R1" s="80"/>
      <c r="S1" s="80"/>
    </row>
    <row r="2" spans="1:19" ht="25.5" customHeight="1">
      <c r="A2" s="81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1"/>
      <c r="R2" s="80"/>
      <c r="S2" s="80"/>
    </row>
    <row r="3" spans="1:19" ht="25.5" customHeight="1">
      <c r="A3" s="80"/>
      <c r="B3" s="80"/>
      <c r="C3" s="80"/>
      <c r="D3" s="80"/>
      <c r="E3" s="100"/>
      <c r="F3" s="101" t="s">
        <v>28</v>
      </c>
      <c r="G3" s="101"/>
      <c r="H3" s="101"/>
      <c r="I3" s="81"/>
      <c r="J3" s="101" t="s">
        <v>95</v>
      </c>
      <c r="K3" s="101"/>
      <c r="L3" s="101"/>
      <c r="M3" s="81"/>
      <c r="N3" s="101" t="s">
        <v>29</v>
      </c>
      <c r="O3" s="101"/>
      <c r="P3" s="101"/>
      <c r="Q3" s="100"/>
      <c r="R3" s="101" t="s">
        <v>38</v>
      </c>
      <c r="S3" s="80"/>
    </row>
    <row r="4" spans="1:19" ht="25.5" customHeight="1" thickBot="1">
      <c r="A4" s="102"/>
      <c r="B4" s="93"/>
      <c r="C4" s="93"/>
      <c r="D4" s="93"/>
      <c r="E4" s="103" t="s">
        <v>103</v>
      </c>
      <c r="F4" s="103"/>
      <c r="G4" s="104" t="s">
        <v>64</v>
      </c>
      <c r="H4" s="104"/>
      <c r="I4" s="103" t="s">
        <v>81</v>
      </c>
      <c r="J4" s="103"/>
      <c r="K4" s="104" t="s">
        <v>64</v>
      </c>
      <c r="L4" s="104"/>
      <c r="M4" s="103" t="s">
        <v>81</v>
      </c>
      <c r="N4" s="103"/>
      <c r="O4" s="104" t="s">
        <v>64</v>
      </c>
      <c r="P4" s="104"/>
      <c r="Q4" s="103" t="s">
        <v>81</v>
      </c>
      <c r="R4" s="103"/>
      <c r="S4" s="104" t="s">
        <v>64</v>
      </c>
    </row>
    <row r="5" spans="1:19" ht="25.5" customHeight="1">
      <c r="A5" s="80" t="s">
        <v>82</v>
      </c>
      <c r="B5" s="80"/>
      <c r="C5" s="80"/>
      <c r="D5" s="80"/>
      <c r="E5" s="81">
        <v>8198</v>
      </c>
      <c r="F5" s="80"/>
      <c r="G5" s="80">
        <v>7469</v>
      </c>
      <c r="H5" s="80"/>
      <c r="I5" s="81">
        <v>0</v>
      </c>
      <c r="J5" s="80"/>
      <c r="K5" s="80">
        <v>0</v>
      </c>
      <c r="L5" s="80"/>
      <c r="M5" s="81">
        <v>390</v>
      </c>
      <c r="N5" s="80"/>
      <c r="O5" s="80">
        <v>333</v>
      </c>
      <c r="P5" s="80"/>
      <c r="Q5" s="81">
        <f aca="true" t="shared" si="0" ref="Q5:Q11">M5+I5+E5</f>
        <v>8588</v>
      </c>
      <c r="R5" s="80"/>
      <c r="S5" s="80">
        <f>O5+K5+G5</f>
        <v>7802</v>
      </c>
    </row>
    <row r="6" spans="1:19" ht="25.5" customHeight="1">
      <c r="A6" s="85" t="s">
        <v>66</v>
      </c>
      <c r="B6" s="85"/>
      <c r="C6" s="85"/>
      <c r="D6" s="85"/>
      <c r="E6" s="87">
        <v>0</v>
      </c>
      <c r="F6" s="85"/>
      <c r="G6" s="85">
        <v>239</v>
      </c>
      <c r="H6" s="85"/>
      <c r="I6" s="87">
        <v>1084</v>
      </c>
      <c r="J6" s="85"/>
      <c r="K6" s="85">
        <v>1328</v>
      </c>
      <c r="L6" s="85"/>
      <c r="M6" s="85">
        <v>0</v>
      </c>
      <c r="N6" s="85"/>
      <c r="O6" s="85">
        <v>0</v>
      </c>
      <c r="P6" s="85"/>
      <c r="Q6" s="87">
        <f t="shared" si="0"/>
        <v>1084</v>
      </c>
      <c r="R6" s="85"/>
      <c r="S6" s="85">
        <f aca="true" t="shared" si="1" ref="S6:S11">O6+K6+G6</f>
        <v>1567</v>
      </c>
    </row>
    <row r="7" spans="1:19" ht="25.5" customHeight="1">
      <c r="A7" s="80" t="s">
        <v>102</v>
      </c>
      <c r="B7" s="80"/>
      <c r="C7" s="80"/>
      <c r="D7" s="80"/>
      <c r="E7" s="81">
        <f>SUM(E5:E6)</f>
        <v>8198</v>
      </c>
      <c r="F7" s="80"/>
      <c r="G7" s="80">
        <f>SUM(G5:G6)</f>
        <v>7708</v>
      </c>
      <c r="H7" s="80"/>
      <c r="I7" s="81">
        <f>SUM(I5:I6)</f>
        <v>1084</v>
      </c>
      <c r="J7" s="81"/>
      <c r="K7" s="80">
        <f>SUM(K5:K6)</f>
        <v>1328</v>
      </c>
      <c r="L7" s="80"/>
      <c r="M7" s="81">
        <f>SUM(M5:M6)</f>
        <v>390</v>
      </c>
      <c r="N7" s="81"/>
      <c r="O7" s="80">
        <f>SUM(O5:O6)</f>
        <v>333</v>
      </c>
      <c r="P7" s="80"/>
      <c r="Q7" s="81">
        <f t="shared" si="0"/>
        <v>9672</v>
      </c>
      <c r="R7" s="80"/>
      <c r="S7" s="80">
        <f t="shared" si="1"/>
        <v>9369</v>
      </c>
    </row>
    <row r="8" spans="1:19" ht="25.5" customHeight="1">
      <c r="A8" s="80" t="s">
        <v>109</v>
      </c>
      <c r="B8" s="80"/>
      <c r="C8" s="80"/>
      <c r="D8" s="80"/>
      <c r="E8" s="81">
        <v>5008</v>
      </c>
      <c r="F8" s="80"/>
      <c r="G8" s="80">
        <v>5223</v>
      </c>
      <c r="H8" s="80"/>
      <c r="I8" s="81">
        <v>0</v>
      </c>
      <c r="J8" s="80"/>
      <c r="K8" s="80">
        <v>0</v>
      </c>
      <c r="L8" s="80"/>
      <c r="M8" s="80">
        <v>0</v>
      </c>
      <c r="N8" s="80"/>
      <c r="O8" s="80">
        <v>0</v>
      </c>
      <c r="P8" s="80"/>
      <c r="Q8" s="81">
        <f t="shared" si="0"/>
        <v>5008</v>
      </c>
      <c r="R8" s="80"/>
      <c r="S8" s="80">
        <f t="shared" si="1"/>
        <v>5223</v>
      </c>
    </row>
    <row r="9" spans="1:19" ht="25.5" customHeight="1">
      <c r="A9" s="80" t="s">
        <v>23</v>
      </c>
      <c r="B9" s="80"/>
      <c r="C9" s="80"/>
      <c r="D9" s="80"/>
      <c r="E9" s="81">
        <v>1793</v>
      </c>
      <c r="F9" s="80"/>
      <c r="G9" s="80">
        <v>1076</v>
      </c>
      <c r="H9" s="80"/>
      <c r="I9" s="81">
        <v>9027</v>
      </c>
      <c r="J9" s="80"/>
      <c r="K9" s="80">
        <v>2259</v>
      </c>
      <c r="L9" s="80"/>
      <c r="M9" s="81">
        <v>0</v>
      </c>
      <c r="N9" s="80"/>
      <c r="O9" s="80">
        <v>0</v>
      </c>
      <c r="P9" s="80"/>
      <c r="Q9" s="81">
        <f t="shared" si="0"/>
        <v>10820</v>
      </c>
      <c r="R9" s="80"/>
      <c r="S9" s="80">
        <f t="shared" si="1"/>
        <v>3335</v>
      </c>
    </row>
    <row r="10" spans="1:19" ht="25.5" customHeight="1">
      <c r="A10" s="96" t="s">
        <v>68</v>
      </c>
      <c r="B10" s="96"/>
      <c r="C10" s="96"/>
      <c r="D10" s="96"/>
      <c r="E10" s="82">
        <v>197</v>
      </c>
      <c r="F10" s="96"/>
      <c r="G10" s="96">
        <v>166</v>
      </c>
      <c r="H10" s="96"/>
      <c r="I10" s="106">
        <v>0</v>
      </c>
      <c r="J10" s="96"/>
      <c r="K10" s="105"/>
      <c r="L10" s="96"/>
      <c r="M10" s="85">
        <v>0</v>
      </c>
      <c r="N10" s="96"/>
      <c r="O10" s="96">
        <v>0</v>
      </c>
      <c r="P10" s="96"/>
      <c r="Q10" s="81">
        <f t="shared" si="0"/>
        <v>197</v>
      </c>
      <c r="R10" s="96"/>
      <c r="S10" s="80">
        <f t="shared" si="1"/>
        <v>166</v>
      </c>
    </row>
    <row r="11" spans="1:19" ht="25.5" customHeight="1">
      <c r="A11" s="97" t="s">
        <v>101</v>
      </c>
      <c r="B11" s="97"/>
      <c r="C11" s="97"/>
      <c r="D11" s="97"/>
      <c r="E11" s="89">
        <f>SUM(E7:E10)</f>
        <v>15196</v>
      </c>
      <c r="F11" s="97"/>
      <c r="G11" s="97">
        <f>SUM(G7:G10)</f>
        <v>14173</v>
      </c>
      <c r="H11" s="97"/>
      <c r="I11" s="89">
        <f>SUM(I7:I10)</f>
        <v>10111</v>
      </c>
      <c r="J11" s="97"/>
      <c r="K11" s="97">
        <f>SUM(K7:K10)</f>
        <v>3587</v>
      </c>
      <c r="L11" s="97"/>
      <c r="M11" s="89">
        <f>SUM(M7:M10)</f>
        <v>390</v>
      </c>
      <c r="N11" s="89"/>
      <c r="O11" s="97">
        <f>SUM(O7:O10)</f>
        <v>333</v>
      </c>
      <c r="P11" s="97"/>
      <c r="Q11" s="89">
        <f t="shared" si="0"/>
        <v>25697</v>
      </c>
      <c r="R11" s="97"/>
      <c r="S11" s="97">
        <f t="shared" si="1"/>
        <v>18093</v>
      </c>
    </row>
    <row r="12" spans="1:19" ht="25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80"/>
      <c r="O12" s="80"/>
      <c r="P12" s="80"/>
      <c r="Q12" s="81"/>
      <c r="R12" s="80"/>
      <c r="S12" s="80"/>
    </row>
    <row r="13" spans="1:19" ht="25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0"/>
      <c r="O13" s="80"/>
      <c r="P13" s="80"/>
      <c r="Q13" s="81"/>
      <c r="R13" s="80"/>
      <c r="S13" s="80"/>
    </row>
    <row r="14" spans="1:19" ht="25.5" customHeight="1">
      <c r="A14" s="62" t="s">
        <v>147</v>
      </c>
      <c r="N14" s="116"/>
      <c r="P14" s="251"/>
      <c r="S14" s="370"/>
    </row>
    <row r="15" spans="1:19" ht="25.5" customHeight="1" thickBot="1">
      <c r="A15" s="91"/>
      <c r="B15" s="92"/>
      <c r="C15" s="93"/>
      <c r="D15" s="93"/>
      <c r="E15" s="93"/>
      <c r="F15" s="93"/>
      <c r="G15" s="93"/>
      <c r="H15" s="93"/>
      <c r="I15" s="92"/>
      <c r="J15" s="92"/>
      <c r="K15" s="92"/>
      <c r="L15" s="92"/>
      <c r="M15" s="92"/>
      <c r="N15" s="92"/>
      <c r="O15" s="94"/>
      <c r="P15" s="94"/>
      <c r="Q15" s="94" t="s">
        <v>81</v>
      </c>
      <c r="R15" s="95"/>
      <c r="S15" s="95" t="s">
        <v>64</v>
      </c>
    </row>
    <row r="16" spans="1:19" ht="25.5" customHeight="1">
      <c r="A16" s="80" t="s">
        <v>67</v>
      </c>
      <c r="B16" s="80"/>
      <c r="D16" s="80"/>
      <c r="E16" s="80"/>
      <c r="F16" s="80"/>
      <c r="G16" s="80"/>
      <c r="H16" s="80"/>
      <c r="N16" s="80"/>
      <c r="O16" s="81"/>
      <c r="P16" s="81"/>
      <c r="Q16" s="81">
        <v>7465</v>
      </c>
      <c r="R16" s="81"/>
      <c r="S16" s="80">
        <v>7386</v>
      </c>
    </row>
    <row r="17" spans="1:19" ht="25.5" customHeight="1">
      <c r="A17" s="80" t="s">
        <v>109</v>
      </c>
      <c r="B17" s="80"/>
      <c r="D17" s="80"/>
      <c r="E17" s="80"/>
      <c r="F17" s="80"/>
      <c r="G17" s="80"/>
      <c r="H17" s="80"/>
      <c r="N17" s="80"/>
      <c r="O17" s="81"/>
      <c r="P17" s="81"/>
      <c r="Q17" s="82">
        <v>868</v>
      </c>
      <c r="R17" s="82"/>
      <c r="S17" s="96">
        <v>654</v>
      </c>
    </row>
    <row r="18" spans="1:19" ht="25.5" customHeight="1">
      <c r="A18" s="97"/>
      <c r="B18" s="97"/>
      <c r="C18" s="97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97"/>
      <c r="O18" s="89"/>
      <c r="P18" s="89"/>
      <c r="Q18" s="89">
        <f>SUM(Q16:Q17)</f>
        <v>8333</v>
      </c>
      <c r="R18" s="89"/>
      <c r="S18" s="97">
        <f>SUM(S16:S17)</f>
        <v>8040</v>
      </c>
    </row>
    <row r="19" spans="1:19" ht="25.5" customHeight="1">
      <c r="A19" s="80" t="s">
        <v>53</v>
      </c>
      <c r="B19" s="80"/>
      <c r="D19" s="80"/>
      <c r="E19" s="80"/>
      <c r="F19" s="80"/>
      <c r="G19" s="80"/>
      <c r="H19" s="80"/>
      <c r="N19" s="80"/>
      <c r="O19" s="81"/>
      <c r="P19" s="81"/>
      <c r="Q19" s="99"/>
      <c r="R19" s="81"/>
      <c r="S19" s="80"/>
    </row>
    <row r="20" spans="1:19" ht="25.5" customHeight="1">
      <c r="A20" s="80"/>
      <c r="B20" s="80" t="s">
        <v>107</v>
      </c>
      <c r="D20" s="80"/>
      <c r="E20" s="80"/>
      <c r="F20" s="80"/>
      <c r="G20" s="80"/>
      <c r="H20" s="80"/>
      <c r="N20" s="80"/>
      <c r="O20" s="81"/>
      <c r="P20" s="81"/>
      <c r="Q20" s="81">
        <v>6520</v>
      </c>
      <c r="R20" s="81"/>
      <c r="S20" s="80">
        <v>7611</v>
      </c>
    </row>
    <row r="21" spans="1:19" ht="25.5" customHeight="1">
      <c r="A21" s="80"/>
      <c r="B21" s="80" t="s">
        <v>108</v>
      </c>
      <c r="D21" s="80"/>
      <c r="E21" s="80"/>
      <c r="F21" s="80"/>
      <c r="G21" s="80"/>
      <c r="H21" s="80"/>
      <c r="N21" s="80"/>
      <c r="O21" s="81"/>
      <c r="P21" s="81"/>
      <c r="Q21" s="87">
        <v>1813</v>
      </c>
      <c r="R21" s="82"/>
      <c r="S21" s="85">
        <v>429</v>
      </c>
    </row>
    <row r="22" spans="1:19" ht="25.5" customHeight="1">
      <c r="A22" s="97"/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  <c r="M22" s="98"/>
      <c r="N22" s="97"/>
      <c r="O22" s="89"/>
      <c r="P22" s="89"/>
      <c r="Q22" s="89">
        <f>SUM(Q20:Q21)</f>
        <v>8333</v>
      </c>
      <c r="R22" s="89"/>
      <c r="S22" s="97">
        <f>SUM(S20:S21)</f>
        <v>8040</v>
      </c>
    </row>
    <row r="23" spans="1:17" ht="25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2"/>
      <c r="P23" s="96"/>
      <c r="Q23" s="80"/>
    </row>
    <row r="24" spans="1:17" ht="25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2"/>
      <c r="P24" s="96"/>
      <c r="Q24" s="80"/>
    </row>
    <row r="25" spans="1:14" ht="25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96"/>
      <c r="M25" s="96"/>
      <c r="N25" s="80"/>
    </row>
    <row r="26" spans="1:11" s="54" customFormat="1" ht="25.5" customHeight="1">
      <c r="A26" s="372" t="s">
        <v>244</v>
      </c>
      <c r="B26" s="53"/>
      <c r="C26" s="53"/>
      <c r="D26" s="53"/>
      <c r="E26" s="53"/>
      <c r="F26" s="53"/>
      <c r="G26" s="53"/>
      <c r="H26" s="53"/>
      <c r="I26" s="53"/>
      <c r="J26" s="53"/>
      <c r="K26" s="371"/>
    </row>
    <row r="27" spans="1:11" s="54" customFormat="1" ht="25.5" customHeight="1">
      <c r="A27" s="77"/>
      <c r="B27" s="53"/>
      <c r="C27" s="53"/>
      <c r="D27" s="53"/>
      <c r="E27" s="53"/>
      <c r="F27" s="53"/>
      <c r="G27" s="53"/>
      <c r="H27" s="53"/>
      <c r="I27" s="53"/>
      <c r="J27" s="53"/>
      <c r="K27" s="371"/>
    </row>
    <row r="28" spans="1:16" s="389" customFormat="1" ht="25.5" customHeight="1">
      <c r="A28" s="410">
        <v>-1</v>
      </c>
      <c r="B28" s="411" t="s">
        <v>304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</row>
    <row r="29" spans="1:16" s="389" customFormat="1" ht="25.5" customHeight="1">
      <c r="A29" s="410"/>
      <c r="B29" s="411" t="s">
        <v>305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</row>
    <row r="30" spans="1:16" s="389" customFormat="1" ht="25.5" customHeight="1">
      <c r="A30" s="410"/>
      <c r="B30" s="411" t="s">
        <v>306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</row>
    <row r="31" spans="1:16" s="389" customFormat="1" ht="25.5" customHeight="1">
      <c r="A31" s="410"/>
      <c r="B31" s="411" t="s">
        <v>308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</row>
    <row r="32" spans="1:16" s="389" customFormat="1" ht="25.5" customHeight="1">
      <c r="A32" s="410"/>
      <c r="B32" s="411" t="s">
        <v>307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</row>
    <row r="33" spans="1:16" s="389" customFormat="1" ht="25.5" customHeight="1">
      <c r="A33" s="410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</row>
    <row r="34" spans="1:11" s="389" customFormat="1" ht="25.5" customHeight="1">
      <c r="A34" s="410">
        <v>-2</v>
      </c>
      <c r="B34" s="389" t="s">
        <v>373</v>
      </c>
      <c r="J34" s="398"/>
      <c r="K34" s="62"/>
    </row>
    <row r="35" spans="1:11" s="389" customFormat="1" ht="25.5" customHeight="1">
      <c r="A35" s="410"/>
      <c r="B35" s="389" t="s">
        <v>309</v>
      </c>
      <c r="J35" s="398"/>
      <c r="K35" s="62"/>
    </row>
    <row r="36" spans="1:16" s="389" customFormat="1" ht="25.5" customHeight="1">
      <c r="A36" s="410"/>
      <c r="B36" s="389" t="s">
        <v>322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</row>
    <row r="37" spans="1:16" s="389" customFormat="1" ht="25.5" customHeight="1">
      <c r="A37" s="410"/>
      <c r="B37" s="389" t="s">
        <v>310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</row>
    <row r="38" spans="1:16" s="389" customFormat="1" ht="25.5" customHeight="1">
      <c r="A38" s="410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</row>
    <row r="39" spans="1:16" s="389" customFormat="1" ht="25.5" customHeight="1">
      <c r="A39" s="410">
        <v>-3</v>
      </c>
      <c r="B39" s="389" t="s">
        <v>365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</row>
    <row r="40" spans="1:16" s="389" customFormat="1" ht="25.5" customHeight="1">
      <c r="A40" s="410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</row>
    <row r="41" spans="1:16" s="389" customFormat="1" ht="25.5" customHeight="1">
      <c r="A41" s="391" t="s">
        <v>9</v>
      </c>
      <c r="B41" s="411" t="s">
        <v>372</v>
      </c>
      <c r="C41" s="411"/>
      <c r="D41" s="411"/>
      <c r="E41" s="411"/>
      <c r="F41" s="412"/>
      <c r="G41" s="412"/>
      <c r="H41" s="411"/>
      <c r="I41" s="412"/>
      <c r="J41" s="412"/>
      <c r="K41" s="411"/>
      <c r="L41" s="412"/>
      <c r="M41" s="412"/>
      <c r="N41" s="411"/>
      <c r="O41" s="412"/>
      <c r="P41" s="412"/>
    </row>
    <row r="42" s="389" customFormat="1" ht="25.5" customHeight="1">
      <c r="B42" s="389" t="s">
        <v>311</v>
      </c>
    </row>
  </sheetData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2" width="3.77734375" style="56" customWidth="1"/>
    <col min="3" max="3" width="17.4453125" style="56" customWidth="1"/>
    <col min="4" max="4" width="13.3359375" style="56" customWidth="1"/>
    <col min="5" max="8" width="7.77734375" style="56" customWidth="1"/>
    <col min="9" max="10" width="11.99609375" style="56" customWidth="1"/>
    <col min="11" max="11" width="2.99609375" style="55" hidden="1" customWidth="1"/>
    <col min="12" max="12" width="14.5546875" style="56" customWidth="1"/>
    <col min="13" max="13" width="5.5546875" style="55" customWidth="1"/>
    <col min="14" max="14" width="14.21484375" style="56" customWidth="1"/>
    <col min="15" max="16384" width="8.88671875" style="56" customWidth="1"/>
  </cols>
  <sheetData>
    <row r="1" spans="1:12" ht="25.5" customHeight="1">
      <c r="A1" s="181" t="s">
        <v>130</v>
      </c>
      <c r="B1" s="55"/>
      <c r="C1" s="55"/>
      <c r="D1" s="55"/>
      <c r="E1" s="55"/>
      <c r="F1" s="55"/>
      <c r="G1" s="55"/>
      <c r="H1" s="55"/>
      <c r="I1" s="55"/>
      <c r="J1" s="55"/>
      <c r="L1" s="55"/>
    </row>
    <row r="2" spans="1:12" ht="25.5" customHeight="1">
      <c r="A2" s="77"/>
      <c r="B2" s="55"/>
      <c r="C2" s="55"/>
      <c r="D2" s="55"/>
      <c r="E2" s="55"/>
      <c r="F2" s="55"/>
      <c r="G2" s="55"/>
      <c r="H2" s="55"/>
      <c r="I2" s="55"/>
      <c r="J2" s="55"/>
      <c r="L2" s="55"/>
    </row>
    <row r="3" spans="1:14" ht="25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L3" s="116"/>
      <c r="M3" s="56"/>
      <c r="N3" s="187" t="s">
        <v>178</v>
      </c>
    </row>
    <row r="4" spans="1:14" ht="25.5" customHeight="1" thickBot="1">
      <c r="A4" s="91" t="s">
        <v>91</v>
      </c>
      <c r="B4" s="92"/>
      <c r="C4" s="92"/>
      <c r="D4" s="92"/>
      <c r="E4" s="92"/>
      <c r="F4" s="92"/>
      <c r="G4" s="92"/>
      <c r="H4" s="92"/>
      <c r="I4" s="92"/>
      <c r="J4" s="92"/>
      <c r="L4" s="188" t="s">
        <v>81</v>
      </c>
      <c r="M4" s="92"/>
      <c r="N4" s="189" t="s">
        <v>64</v>
      </c>
    </row>
    <row r="5" spans="1:14" ht="25.5" customHeight="1">
      <c r="A5" s="130" t="s">
        <v>197</v>
      </c>
      <c r="B5" s="130"/>
      <c r="C5" s="130"/>
      <c r="D5" s="130"/>
      <c r="E5" s="131"/>
      <c r="F5" s="130"/>
      <c r="G5" s="130"/>
      <c r="H5" s="130"/>
      <c r="I5" s="130"/>
      <c r="J5" s="123"/>
      <c r="K5" s="128"/>
      <c r="L5" s="132"/>
      <c r="M5" s="132"/>
      <c r="N5" s="55"/>
    </row>
    <row r="6" spans="1:14" ht="25.5" customHeight="1">
      <c r="A6" s="130"/>
      <c r="B6" s="130" t="s">
        <v>28</v>
      </c>
      <c r="D6" s="130"/>
      <c r="E6" s="131"/>
      <c r="F6" s="130"/>
      <c r="G6" s="130"/>
      <c r="H6" s="130"/>
      <c r="I6" s="130"/>
      <c r="J6" s="123"/>
      <c r="K6" s="128"/>
      <c r="L6" s="123">
        <v>620</v>
      </c>
      <c r="M6" s="134"/>
      <c r="N6" s="134">
        <v>708</v>
      </c>
    </row>
    <row r="7" spans="1:15" ht="25.5" customHeight="1">
      <c r="A7" s="135"/>
      <c r="B7" s="135" t="s">
        <v>29</v>
      </c>
      <c r="C7" s="86"/>
      <c r="D7" s="135"/>
      <c r="E7" s="136"/>
      <c r="F7" s="135"/>
      <c r="G7" s="135"/>
      <c r="H7" s="135"/>
      <c r="I7" s="135"/>
      <c r="J7" s="137"/>
      <c r="K7" s="138"/>
      <c r="L7" s="137">
        <v>79</v>
      </c>
      <c r="M7" s="139"/>
      <c r="N7" s="139">
        <v>33</v>
      </c>
      <c r="O7" s="124"/>
    </row>
    <row r="8" spans="1:14" ht="25.5" customHeight="1">
      <c r="A8" s="130"/>
      <c r="B8" s="130"/>
      <c r="C8" s="130"/>
      <c r="D8" s="130"/>
      <c r="E8" s="131"/>
      <c r="F8" s="130"/>
      <c r="G8" s="130"/>
      <c r="H8" s="130"/>
      <c r="I8" s="130"/>
      <c r="J8" s="140"/>
      <c r="K8" s="128"/>
      <c r="L8" s="140">
        <f>SUM(L6:L7)</f>
        <v>699</v>
      </c>
      <c r="M8" s="142"/>
      <c r="N8" s="142">
        <f>SUM(N6:N7)</f>
        <v>741</v>
      </c>
    </row>
    <row r="9" spans="1:14" ht="25.5" customHeight="1">
      <c r="A9" s="130" t="s">
        <v>66</v>
      </c>
      <c r="B9" s="130"/>
      <c r="C9" s="130"/>
      <c r="D9" s="130"/>
      <c r="E9" s="131"/>
      <c r="F9" s="130"/>
      <c r="G9" s="130"/>
      <c r="H9" s="130"/>
      <c r="I9" s="130"/>
      <c r="J9" s="140"/>
      <c r="K9" s="128"/>
      <c r="L9" s="140">
        <v>75</v>
      </c>
      <c r="M9" s="142"/>
      <c r="N9" s="142">
        <v>125</v>
      </c>
    </row>
    <row r="10" spans="1:14" ht="25.5" customHeight="1">
      <c r="A10" s="135" t="s">
        <v>67</v>
      </c>
      <c r="B10" s="135"/>
      <c r="C10" s="135"/>
      <c r="D10" s="135"/>
      <c r="E10" s="136"/>
      <c r="F10" s="135"/>
      <c r="G10" s="135"/>
      <c r="H10" s="135"/>
      <c r="I10" s="135"/>
      <c r="J10" s="143"/>
      <c r="K10" s="138"/>
      <c r="L10" s="143">
        <v>-88</v>
      </c>
      <c r="M10" s="145"/>
      <c r="N10" s="145">
        <v>-155</v>
      </c>
    </row>
    <row r="11" spans="1:14" ht="25.5" customHeight="1">
      <c r="A11" s="130" t="s">
        <v>141</v>
      </c>
      <c r="B11" s="130"/>
      <c r="C11" s="130"/>
      <c r="D11" s="130"/>
      <c r="E11" s="131"/>
      <c r="F11" s="130"/>
      <c r="G11" s="130"/>
      <c r="H11" s="130"/>
      <c r="I11" s="130"/>
      <c r="J11" s="123"/>
      <c r="K11" s="128"/>
      <c r="L11" s="123">
        <f>SUM(L8:L10)</f>
        <v>686</v>
      </c>
      <c r="M11" s="142"/>
      <c r="N11" s="142">
        <f>SUM(N8:N10)</f>
        <v>711</v>
      </c>
    </row>
    <row r="12" spans="1:14" ht="25.5" customHeight="1">
      <c r="A12" s="130" t="s">
        <v>109</v>
      </c>
      <c r="B12" s="130"/>
      <c r="C12" s="130"/>
      <c r="D12" s="130"/>
      <c r="E12" s="131"/>
      <c r="F12" s="130"/>
      <c r="G12" s="130"/>
      <c r="H12" s="130"/>
      <c r="I12" s="130"/>
      <c r="J12" s="140"/>
      <c r="K12" s="128"/>
      <c r="L12" s="140">
        <v>319</v>
      </c>
      <c r="M12" s="142"/>
      <c r="N12" s="142">
        <v>226</v>
      </c>
    </row>
    <row r="13" spans="1:14" ht="25.5" customHeight="1">
      <c r="A13" s="130" t="s">
        <v>142</v>
      </c>
      <c r="B13" s="130"/>
      <c r="C13" s="130"/>
      <c r="D13" s="130"/>
      <c r="E13" s="131"/>
      <c r="F13" s="130"/>
      <c r="G13" s="130"/>
      <c r="H13" s="130"/>
      <c r="I13" s="130"/>
      <c r="J13" s="140"/>
      <c r="K13" s="128"/>
      <c r="L13" s="140">
        <v>415</v>
      </c>
      <c r="M13" s="142"/>
      <c r="N13" s="142">
        <v>213</v>
      </c>
    </row>
    <row r="14" spans="1:14" ht="25.5" customHeight="1">
      <c r="A14" s="130" t="s">
        <v>155</v>
      </c>
      <c r="B14" s="130"/>
      <c r="C14" s="130"/>
      <c r="D14" s="130"/>
      <c r="E14" s="131"/>
      <c r="F14" s="130"/>
      <c r="G14" s="130"/>
      <c r="H14" s="130"/>
      <c r="I14" s="130"/>
      <c r="J14" s="140"/>
      <c r="K14" s="128"/>
      <c r="L14" s="140">
        <v>8</v>
      </c>
      <c r="M14" s="142"/>
      <c r="N14" s="142">
        <v>17</v>
      </c>
    </row>
    <row r="15" spans="1:14" ht="25.5" customHeight="1">
      <c r="A15" s="135" t="s">
        <v>163</v>
      </c>
      <c r="B15" s="135"/>
      <c r="C15" s="135"/>
      <c r="D15" s="135"/>
      <c r="E15" s="136"/>
      <c r="F15" s="135"/>
      <c r="G15" s="135"/>
      <c r="H15" s="135"/>
      <c r="I15" s="135"/>
      <c r="J15" s="143"/>
      <c r="K15" s="146"/>
      <c r="L15" s="143">
        <v>-178</v>
      </c>
      <c r="M15" s="147"/>
      <c r="N15" s="147">
        <v>-138</v>
      </c>
    </row>
    <row r="16" spans="1:14" ht="25.5" customHeight="1">
      <c r="A16" s="130"/>
      <c r="B16" s="130"/>
      <c r="C16" s="130"/>
      <c r="D16" s="130"/>
      <c r="E16" s="131"/>
      <c r="F16" s="130"/>
      <c r="G16" s="130"/>
      <c r="H16" s="130"/>
      <c r="I16" s="130"/>
      <c r="J16" s="140"/>
      <c r="K16" s="148"/>
      <c r="L16" s="140">
        <f>SUM(L11:L15)</f>
        <v>1250</v>
      </c>
      <c r="M16" s="149"/>
      <c r="N16" s="149">
        <f>SUM(N11:N15)</f>
        <v>1029</v>
      </c>
    </row>
    <row r="17" spans="1:14" ht="25.5" customHeight="1">
      <c r="A17" s="135" t="s">
        <v>161</v>
      </c>
      <c r="B17" s="135"/>
      <c r="C17" s="135"/>
      <c r="D17" s="135"/>
      <c r="E17" s="136"/>
      <c r="F17" s="135"/>
      <c r="G17" s="135"/>
      <c r="H17" s="135"/>
      <c r="I17" s="135"/>
      <c r="J17" s="143"/>
      <c r="K17" s="146"/>
      <c r="L17" s="143">
        <v>-64</v>
      </c>
      <c r="M17" s="385"/>
      <c r="N17" s="385">
        <v>0</v>
      </c>
    </row>
    <row r="18" spans="1:14" ht="25.5" customHeight="1">
      <c r="A18" s="131" t="s">
        <v>371</v>
      </c>
      <c r="B18" s="130"/>
      <c r="C18" s="130"/>
      <c r="D18" s="130"/>
      <c r="E18" s="131"/>
      <c r="F18" s="130"/>
      <c r="G18" s="130"/>
      <c r="H18" s="130"/>
      <c r="I18" s="130"/>
      <c r="J18" s="151"/>
      <c r="K18" s="148"/>
      <c r="L18" s="151">
        <f>SUM(L16:L17)</f>
        <v>1186</v>
      </c>
      <c r="M18" s="152"/>
      <c r="N18" s="152">
        <f>SUM(N16:N17)</f>
        <v>1029</v>
      </c>
    </row>
    <row r="19" spans="1:14" ht="25.5" customHeight="1">
      <c r="A19" s="130" t="s">
        <v>357</v>
      </c>
      <c r="B19" s="130"/>
      <c r="C19" s="55"/>
      <c r="D19" s="55"/>
      <c r="E19" s="55"/>
      <c r="F19" s="55"/>
      <c r="G19" s="55"/>
      <c r="H19" s="55"/>
      <c r="I19" s="55"/>
      <c r="J19" s="55"/>
      <c r="L19" s="153"/>
      <c r="M19" s="79"/>
      <c r="N19" s="129"/>
    </row>
    <row r="20" spans="1:14" ht="25.5" customHeight="1">
      <c r="A20" s="130"/>
      <c r="B20" s="130"/>
      <c r="C20" s="55" t="s">
        <v>172</v>
      </c>
      <c r="D20" s="55"/>
      <c r="E20" s="55"/>
      <c r="F20" s="55"/>
      <c r="G20" s="55"/>
      <c r="H20" s="55"/>
      <c r="I20" s="55"/>
      <c r="J20" s="55"/>
      <c r="L20" s="190">
        <v>1107</v>
      </c>
      <c r="M20" s="79"/>
      <c r="N20" s="191">
        <v>996</v>
      </c>
    </row>
    <row r="21" spans="1:14" ht="25.5" customHeight="1">
      <c r="A21" s="130"/>
      <c r="B21" s="130"/>
      <c r="C21" s="55" t="s">
        <v>19</v>
      </c>
      <c r="D21" s="55"/>
      <c r="E21" s="55"/>
      <c r="F21" s="55"/>
      <c r="G21" s="55"/>
      <c r="H21" s="55"/>
      <c r="I21" s="55"/>
      <c r="J21" s="55"/>
      <c r="L21" s="192">
        <v>79</v>
      </c>
      <c r="M21" s="79"/>
      <c r="N21" s="193">
        <v>33</v>
      </c>
    </row>
    <row r="22" spans="1:14" ht="25.5" customHeight="1">
      <c r="A22" s="130" t="s">
        <v>56</v>
      </c>
      <c r="B22" s="130"/>
      <c r="C22" s="55"/>
      <c r="D22" s="55"/>
      <c r="E22" s="55"/>
      <c r="F22" s="55"/>
      <c r="G22" s="55"/>
      <c r="H22" s="55"/>
      <c r="I22" s="55"/>
      <c r="J22" s="55"/>
      <c r="L22" s="153">
        <v>-95</v>
      </c>
      <c r="M22" s="129"/>
      <c r="N22" s="134">
        <v>-84</v>
      </c>
    </row>
    <row r="23" spans="1:14" ht="25.5" customHeight="1">
      <c r="A23" s="154" t="s">
        <v>54</v>
      </c>
      <c r="B23" s="55"/>
      <c r="C23" s="55"/>
      <c r="D23" s="55"/>
      <c r="E23" s="55"/>
      <c r="F23" s="55"/>
      <c r="G23" s="55"/>
      <c r="H23" s="55"/>
      <c r="I23" s="55"/>
      <c r="J23" s="55"/>
      <c r="L23" s="155">
        <v>-1402</v>
      </c>
      <c r="M23" s="79"/>
      <c r="N23" s="79">
        <v>-440</v>
      </c>
    </row>
    <row r="24" spans="1:14" ht="25.5" customHeight="1">
      <c r="A24" s="154" t="s">
        <v>382</v>
      </c>
      <c r="B24" s="55"/>
      <c r="C24" s="55"/>
      <c r="D24" s="55"/>
      <c r="E24" s="55"/>
      <c r="F24" s="55"/>
      <c r="G24" s="55"/>
      <c r="H24" s="55"/>
      <c r="I24" s="55"/>
      <c r="J24" s="55"/>
      <c r="L24" s="155">
        <v>-482</v>
      </c>
      <c r="M24" s="79"/>
      <c r="N24" s="386">
        <v>0</v>
      </c>
    </row>
    <row r="25" spans="1:14" ht="25.5" customHeight="1">
      <c r="A25" s="154" t="s">
        <v>145</v>
      </c>
      <c r="B25" s="55"/>
      <c r="C25" s="55"/>
      <c r="D25" s="55"/>
      <c r="E25" s="55"/>
      <c r="F25" s="55"/>
      <c r="G25" s="55"/>
      <c r="H25" s="55"/>
      <c r="I25" s="55"/>
      <c r="J25" s="55"/>
      <c r="L25" s="155">
        <v>338</v>
      </c>
      <c r="M25" s="194"/>
      <c r="N25" s="386">
        <v>0</v>
      </c>
    </row>
    <row r="26" spans="1:14" ht="25.5" customHeight="1">
      <c r="A26" s="135" t="s">
        <v>111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387">
        <v>0</v>
      </c>
      <c r="M26" s="145"/>
      <c r="N26" s="145">
        <v>223</v>
      </c>
    </row>
    <row r="27" spans="1:14" ht="25.5" customHeight="1">
      <c r="A27" s="195" t="s">
        <v>193</v>
      </c>
      <c r="B27" s="130"/>
      <c r="C27" s="55"/>
      <c r="D27" s="55"/>
      <c r="E27" s="55"/>
      <c r="F27" s="55"/>
      <c r="G27" s="55"/>
      <c r="H27" s="55"/>
      <c r="I27" s="55"/>
      <c r="J27" s="55"/>
      <c r="L27" s="153">
        <f>SUM(L19:L26)</f>
        <v>-455</v>
      </c>
      <c r="M27" s="142"/>
      <c r="N27" s="142">
        <f>SUM(N19:N26)</f>
        <v>728</v>
      </c>
    </row>
    <row r="28" spans="1:14" ht="25.5" customHeight="1">
      <c r="A28" s="196" t="s">
        <v>36</v>
      </c>
      <c r="B28" s="135"/>
      <c r="C28" s="86"/>
      <c r="D28" s="86"/>
      <c r="E28" s="86"/>
      <c r="F28" s="86"/>
      <c r="G28" s="86"/>
      <c r="H28" s="86"/>
      <c r="I28" s="86"/>
      <c r="J28" s="86"/>
      <c r="K28" s="86"/>
      <c r="L28" s="197">
        <v>213</v>
      </c>
      <c r="M28" s="145"/>
      <c r="N28" s="145">
        <v>-241</v>
      </c>
    </row>
    <row r="29" spans="1:14" ht="25.5" customHeight="1">
      <c r="A29" s="195" t="s">
        <v>201</v>
      </c>
      <c r="B29" s="130"/>
      <c r="C29" s="55"/>
      <c r="D29" s="55"/>
      <c r="E29" s="55"/>
      <c r="F29" s="55"/>
      <c r="G29" s="55"/>
      <c r="H29" s="55"/>
      <c r="I29" s="55"/>
      <c r="J29" s="55"/>
      <c r="L29" s="153">
        <f>SUM(L27:L28)</f>
        <v>-242</v>
      </c>
      <c r="M29" s="142"/>
      <c r="N29" s="142">
        <f>SUM(N27:N28)</f>
        <v>487</v>
      </c>
    </row>
    <row r="30" spans="1:14" ht="25.5" customHeight="1">
      <c r="A30" s="198" t="s">
        <v>80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197">
        <v>25</v>
      </c>
      <c r="M30" s="199"/>
      <c r="N30" s="199">
        <v>24</v>
      </c>
    </row>
    <row r="31" spans="1:14" ht="25.5" customHeight="1">
      <c r="A31" s="55" t="s">
        <v>202</v>
      </c>
      <c r="B31" s="55"/>
      <c r="C31" s="55"/>
      <c r="D31" s="55"/>
      <c r="E31" s="55"/>
      <c r="F31" s="55"/>
      <c r="G31" s="55"/>
      <c r="H31" s="55"/>
      <c r="I31" s="55"/>
      <c r="J31" s="55"/>
      <c r="L31" s="153">
        <f>SUM(L29:L30)</f>
        <v>-217</v>
      </c>
      <c r="M31" s="129"/>
      <c r="N31" s="129">
        <f>SUM(N29:N30)</f>
        <v>511</v>
      </c>
    </row>
    <row r="32" spans="1:14" ht="25.5" customHeight="1">
      <c r="A32" s="55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L32" s="153">
        <v>-504</v>
      </c>
      <c r="M32" s="79"/>
      <c r="N32" s="129">
        <v>-484</v>
      </c>
    </row>
    <row r="33" spans="1:14" ht="25.5" customHeight="1">
      <c r="A33" s="98" t="s">
        <v>190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161">
        <f>SUM(L31:L32)</f>
        <v>-721</v>
      </c>
      <c r="M33" s="200"/>
      <c r="N33" s="200">
        <f>SUM(N31,N32)</f>
        <v>27</v>
      </c>
    </row>
    <row r="34" spans="1:14" ht="25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L34" s="153"/>
      <c r="M34" s="129"/>
      <c r="N34" s="129"/>
    </row>
    <row r="35" spans="1:14" ht="25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L35" s="116"/>
      <c r="M35" s="56"/>
      <c r="N35" s="187" t="s">
        <v>178</v>
      </c>
    </row>
    <row r="36" spans="1:14" ht="25.5" customHeight="1" thickBot="1">
      <c r="A36" s="91" t="s">
        <v>71</v>
      </c>
      <c r="B36" s="92"/>
      <c r="C36" s="92"/>
      <c r="D36" s="92"/>
      <c r="E36" s="92"/>
      <c r="F36" s="92"/>
      <c r="G36" s="92"/>
      <c r="H36" s="92"/>
      <c r="I36" s="92"/>
      <c r="J36" s="92"/>
      <c r="L36" s="188">
        <v>2001</v>
      </c>
      <c r="M36" s="92"/>
      <c r="N36" s="189">
        <v>2000</v>
      </c>
    </row>
    <row r="37" spans="1:16" ht="25.5" customHeight="1">
      <c r="A37" s="154" t="s">
        <v>105</v>
      </c>
      <c r="B37" s="55"/>
      <c r="C37" s="55"/>
      <c r="D37" s="55"/>
      <c r="E37" s="55"/>
      <c r="F37" s="55"/>
      <c r="G37" s="55"/>
      <c r="H37" s="55"/>
      <c r="I37" s="55"/>
      <c r="J37" s="55"/>
      <c r="O37" s="201"/>
      <c r="P37" s="201"/>
    </row>
    <row r="38" spans="1:16" ht="25.5" customHeight="1">
      <c r="A38" s="154" t="s">
        <v>359</v>
      </c>
      <c r="B38" s="55"/>
      <c r="C38" s="55"/>
      <c r="D38" s="55"/>
      <c r="E38" s="55"/>
      <c r="F38" s="55"/>
      <c r="G38" s="55"/>
      <c r="H38" s="55"/>
      <c r="I38" s="55"/>
      <c r="J38" s="55"/>
      <c r="L38" s="202" t="s">
        <v>339</v>
      </c>
      <c r="M38" s="203"/>
      <c r="N38" s="204" t="s">
        <v>173</v>
      </c>
      <c r="O38" s="201"/>
      <c r="P38" s="201"/>
    </row>
    <row r="39" spans="1:16" ht="25.5" customHeight="1">
      <c r="A39" s="154" t="s">
        <v>59</v>
      </c>
      <c r="K39" s="56"/>
      <c r="L39" s="205" t="s">
        <v>192</v>
      </c>
      <c r="M39" s="206"/>
      <c r="N39" s="207" t="s">
        <v>104</v>
      </c>
      <c r="O39" s="55"/>
      <c r="P39" s="55"/>
    </row>
    <row r="40" spans="1:16" s="115" customFormat="1" ht="25.5" customHeight="1">
      <c r="A40" s="115" t="s">
        <v>10</v>
      </c>
      <c r="L40" s="205" t="s">
        <v>341</v>
      </c>
      <c r="N40" s="207" t="s">
        <v>174</v>
      </c>
      <c r="O40" s="130"/>
      <c r="P40" s="130"/>
    </row>
    <row r="41" spans="1:16" s="115" customFormat="1" ht="25.5" customHeight="1">
      <c r="A41" s="115" t="s">
        <v>120</v>
      </c>
      <c r="L41" s="208"/>
      <c r="O41" s="130"/>
      <c r="P41" s="130"/>
    </row>
    <row r="42" spans="1:16" s="115" customFormat="1" ht="25.5" customHeight="1">
      <c r="A42" s="115" t="s">
        <v>384</v>
      </c>
      <c r="L42" s="205" t="s">
        <v>342</v>
      </c>
      <c r="M42" s="206"/>
      <c r="N42" s="386">
        <v>0</v>
      </c>
      <c r="O42" s="130"/>
      <c r="P42" s="130"/>
    </row>
    <row r="43" spans="1:16" s="115" customFormat="1" ht="25.5" customHeight="1">
      <c r="A43" s="115" t="s">
        <v>146</v>
      </c>
      <c r="L43" s="205" t="s">
        <v>175</v>
      </c>
      <c r="M43" s="194"/>
      <c r="N43" s="386">
        <v>0</v>
      </c>
      <c r="O43" s="130"/>
      <c r="P43" s="130"/>
    </row>
    <row r="44" spans="1:14" s="115" customFormat="1" ht="25.5" customHeight="1">
      <c r="A44" s="130" t="s">
        <v>203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386">
        <v>0</v>
      </c>
      <c r="M44" s="207"/>
      <c r="N44" s="207" t="s">
        <v>106</v>
      </c>
    </row>
    <row r="45" spans="1:14" s="115" customFormat="1" ht="25.5" customHeight="1">
      <c r="A45" s="160" t="s">
        <v>343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209" t="s">
        <v>344</v>
      </c>
      <c r="M45" s="167"/>
      <c r="N45" s="210" t="s">
        <v>176</v>
      </c>
    </row>
    <row r="46" spans="1:14" s="115" customFormat="1" ht="25.5" customHeight="1">
      <c r="A46" s="160" t="s">
        <v>37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209" t="s">
        <v>189</v>
      </c>
      <c r="M46" s="167"/>
      <c r="N46" s="167" t="s">
        <v>115</v>
      </c>
    </row>
    <row r="47" spans="1:14" s="115" customFormat="1" ht="25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205"/>
      <c r="M47" s="149"/>
      <c r="N47" s="149"/>
    </row>
    <row r="48" spans="1:14" s="115" customFormat="1" ht="25.5" customHeight="1">
      <c r="A48" s="136" t="s">
        <v>73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211" t="s">
        <v>383</v>
      </c>
      <c r="M48" s="212"/>
      <c r="N48" s="212" t="s">
        <v>76</v>
      </c>
    </row>
    <row r="49" spans="1:14" s="115" customFormat="1" ht="25.5" customHeight="1">
      <c r="A49" s="131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205"/>
      <c r="M49" s="207"/>
      <c r="N49" s="207"/>
    </row>
    <row r="50" spans="1:14" ht="25.5" customHeight="1">
      <c r="A50" s="213" t="s">
        <v>157</v>
      </c>
      <c r="B50" s="55"/>
      <c r="C50" s="214"/>
      <c r="D50" s="55"/>
      <c r="E50" s="55"/>
      <c r="F50" s="55"/>
      <c r="G50" s="55"/>
      <c r="H50" s="55"/>
      <c r="I50" s="55"/>
      <c r="J50" s="55"/>
      <c r="L50" s="127"/>
      <c r="M50" s="215"/>
      <c r="N50" s="215"/>
    </row>
    <row r="51" spans="1:14" s="55" customFormat="1" ht="25.5" customHeight="1">
      <c r="A51" s="216"/>
      <c r="B51" s="55" t="s">
        <v>238</v>
      </c>
      <c r="L51" s="129"/>
      <c r="M51" s="217"/>
      <c r="N51" s="129"/>
    </row>
    <row r="52" spans="2:14" s="55" customFormat="1" ht="25.5" customHeight="1">
      <c r="B52" s="55" t="s">
        <v>239</v>
      </c>
      <c r="L52" s="129"/>
      <c r="M52" s="217"/>
      <c r="N52" s="129"/>
    </row>
    <row r="53" spans="12:14" s="55" customFormat="1" ht="25.5" customHeight="1">
      <c r="L53" s="153"/>
      <c r="M53" s="217"/>
      <c r="N53" s="129"/>
    </row>
    <row r="54" spans="1:14" s="55" customFormat="1" ht="25.5" customHeight="1">
      <c r="A54" s="130"/>
      <c r="M54" s="218"/>
      <c r="N54" s="215"/>
    </row>
    <row r="55" spans="2:13" ht="25.5" customHeight="1">
      <c r="B55" s="55"/>
      <c r="C55" s="55"/>
      <c r="K55" s="56"/>
      <c r="M55" s="56"/>
    </row>
    <row r="56" spans="2:3" ht="25.5" customHeight="1">
      <c r="B56" s="55"/>
      <c r="C56" s="55"/>
    </row>
    <row r="57" spans="2:3" ht="25.5" customHeight="1">
      <c r="B57" s="55"/>
      <c r="C57" s="55"/>
    </row>
    <row r="58" spans="2:3" ht="25.5" customHeight="1">
      <c r="B58" s="55"/>
      <c r="C58" s="55"/>
    </row>
    <row r="59" spans="2:3" ht="25.5" customHeight="1">
      <c r="B59" s="55"/>
      <c r="C59" s="55"/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zoomScale="75" zoomScaleNormal="75" zoomScaleSheetLayoutView="67" workbookViewId="0" topLeftCell="A17">
      <selection activeCell="A1" sqref="A1"/>
    </sheetView>
  </sheetViews>
  <sheetFormatPr defaultColWidth="8.88671875" defaultRowHeight="19.5" customHeight="1"/>
  <cols>
    <col min="1" max="1" width="3.6640625" style="15" customWidth="1"/>
    <col min="2" max="2" width="3.5546875" style="15" customWidth="1"/>
    <col min="3" max="3" width="9.77734375" style="15" customWidth="1"/>
    <col min="4" max="4" width="22.6640625" style="15" customWidth="1"/>
    <col min="5" max="5" width="9.5546875" style="15" customWidth="1"/>
    <col min="6" max="6" width="11.77734375" style="40" customWidth="1"/>
    <col min="7" max="7" width="11.77734375" style="15" customWidth="1"/>
    <col min="8" max="8" width="11.77734375" style="40" customWidth="1"/>
    <col min="9" max="9" width="11.77734375" style="15" customWidth="1"/>
    <col min="10" max="10" width="2.77734375" style="20" customWidth="1"/>
    <col min="11" max="11" width="11.77734375" style="40" customWidth="1"/>
    <col min="12" max="12" width="11.77734375" style="20" customWidth="1"/>
    <col min="13" max="16384" width="8.88671875" style="1" customWidth="1"/>
  </cols>
  <sheetData>
    <row r="1" spans="1:12" ht="30" customHeight="1">
      <c r="A1" s="182" t="s">
        <v>345</v>
      </c>
      <c r="B1" s="1"/>
      <c r="C1" s="1"/>
      <c r="D1" s="1"/>
      <c r="E1" s="1"/>
      <c r="G1" s="7"/>
      <c r="I1" s="17"/>
      <c r="J1" s="52"/>
      <c r="K1" s="109"/>
      <c r="L1" s="110"/>
    </row>
    <row r="2" spans="7:12" ht="19.5" customHeight="1">
      <c r="G2" s="17"/>
      <c r="H2" s="8"/>
      <c r="I2" s="17"/>
      <c r="J2" s="52"/>
      <c r="K2" s="58"/>
      <c r="L2" s="52"/>
    </row>
    <row r="3" spans="6:12" ht="19.5" customHeight="1">
      <c r="F3" s="108"/>
      <c r="G3" s="1"/>
      <c r="H3" s="108"/>
      <c r="I3" s="1"/>
      <c r="J3" s="2"/>
      <c r="K3" s="449" t="s">
        <v>378</v>
      </c>
      <c r="L3" s="450"/>
    </row>
    <row r="4" spans="6:12" ht="19.5" customHeight="1">
      <c r="F4" s="451" t="s">
        <v>25</v>
      </c>
      <c r="G4" s="452"/>
      <c r="H4" s="451" t="s">
        <v>26</v>
      </c>
      <c r="I4" s="452"/>
      <c r="J4" s="419"/>
      <c r="K4" s="449" t="s">
        <v>360</v>
      </c>
      <c r="L4" s="450"/>
    </row>
    <row r="5" spans="1:12" ht="19.5" customHeight="1" thickBot="1">
      <c r="A5" s="63"/>
      <c r="B5" s="34"/>
      <c r="C5" s="34"/>
      <c r="D5" s="34"/>
      <c r="E5" s="34"/>
      <c r="F5" s="35" t="s">
        <v>81</v>
      </c>
      <c r="G5" s="36" t="s">
        <v>64</v>
      </c>
      <c r="H5" s="35" t="s">
        <v>81</v>
      </c>
      <c r="I5" s="36" t="s">
        <v>64</v>
      </c>
      <c r="J5" s="420"/>
      <c r="K5" s="35" t="s">
        <v>81</v>
      </c>
      <c r="L5" s="36" t="s">
        <v>64</v>
      </c>
    </row>
    <row r="6" spans="1:12" ht="19.5" customHeight="1">
      <c r="A6" s="37" t="s">
        <v>82</v>
      </c>
      <c r="F6" s="38"/>
      <c r="G6" s="39"/>
      <c r="H6" s="9"/>
      <c r="K6" s="38"/>
      <c r="L6" s="21"/>
    </row>
    <row r="7" spans="1:12" ht="19.5" customHeight="1">
      <c r="A7" s="7" t="s">
        <v>87</v>
      </c>
      <c r="F7" s="9"/>
      <c r="G7" s="39"/>
      <c r="H7" s="9"/>
      <c r="K7" s="9"/>
      <c r="L7" s="21"/>
    </row>
    <row r="8" spans="1:12" ht="19.5" customHeight="1">
      <c r="A8" s="1" t="s">
        <v>92</v>
      </c>
      <c r="B8" s="1"/>
      <c r="C8" s="1"/>
      <c r="D8" s="20"/>
      <c r="E8" s="20"/>
      <c r="F8" s="9">
        <v>219</v>
      </c>
      <c r="G8" s="20">
        <v>196</v>
      </c>
      <c r="H8" s="14">
        <v>68</v>
      </c>
      <c r="I8" s="20">
        <v>54</v>
      </c>
      <c r="K8" s="422">
        <v>90</v>
      </c>
      <c r="L8" s="423">
        <v>74</v>
      </c>
    </row>
    <row r="9" spans="1:12" ht="19.5" customHeight="1">
      <c r="A9" s="1" t="s">
        <v>93</v>
      </c>
      <c r="B9" s="1"/>
      <c r="C9" s="1"/>
      <c r="D9" s="20"/>
      <c r="E9" s="20"/>
      <c r="F9" s="9">
        <v>82</v>
      </c>
      <c r="G9" s="20">
        <v>94</v>
      </c>
      <c r="H9" s="14">
        <v>19</v>
      </c>
      <c r="I9" s="20">
        <v>15</v>
      </c>
      <c r="K9" s="424">
        <v>27</v>
      </c>
      <c r="L9" s="425">
        <v>24</v>
      </c>
    </row>
    <row r="10" spans="1:12" ht="19.5" customHeight="1">
      <c r="A10" s="1" t="s">
        <v>94</v>
      </c>
      <c r="B10" s="1"/>
      <c r="C10" s="1"/>
      <c r="D10" s="20"/>
      <c r="E10" s="20"/>
      <c r="F10" s="9">
        <v>2297</v>
      </c>
      <c r="G10" s="20">
        <v>1660</v>
      </c>
      <c r="H10" s="14">
        <v>27</v>
      </c>
      <c r="I10" s="20">
        <v>36</v>
      </c>
      <c r="K10" s="424">
        <v>257</v>
      </c>
      <c r="L10" s="425">
        <v>202</v>
      </c>
    </row>
    <row r="11" spans="1:12" ht="19.5" customHeight="1">
      <c r="A11" s="1" t="s">
        <v>119</v>
      </c>
      <c r="B11" s="1"/>
      <c r="C11" s="1"/>
      <c r="D11" s="20"/>
      <c r="E11" s="20"/>
      <c r="F11" s="9">
        <v>1172</v>
      </c>
      <c r="G11" s="20">
        <v>652</v>
      </c>
      <c r="H11" s="113">
        <v>0</v>
      </c>
      <c r="I11" s="113">
        <v>0</v>
      </c>
      <c r="J11" s="421"/>
      <c r="K11" s="424">
        <v>117</v>
      </c>
      <c r="L11" s="425">
        <v>65</v>
      </c>
    </row>
    <row r="12" spans="1:12" ht="19.5" customHeight="1">
      <c r="A12" s="4" t="s">
        <v>237</v>
      </c>
      <c r="B12" s="4"/>
      <c r="C12" s="4"/>
      <c r="D12" s="18"/>
      <c r="E12" s="18"/>
      <c r="F12" s="41">
        <v>64</v>
      </c>
      <c r="G12" s="18">
        <v>59</v>
      </c>
      <c r="H12" s="183">
        <v>0</v>
      </c>
      <c r="I12" s="183">
        <v>0</v>
      </c>
      <c r="J12" s="421"/>
      <c r="K12" s="426">
        <v>6</v>
      </c>
      <c r="L12" s="427">
        <v>6</v>
      </c>
    </row>
    <row r="13" spans="1:12" ht="19.5" customHeight="1">
      <c r="A13" s="2"/>
      <c r="B13" s="2"/>
      <c r="C13" s="2"/>
      <c r="D13" s="20"/>
      <c r="E13" s="20"/>
      <c r="F13" s="14">
        <f aca="true" t="shared" si="0" ref="F13:L13">SUM(F8:F12)</f>
        <v>3834</v>
      </c>
      <c r="G13" s="13">
        <f t="shared" si="0"/>
        <v>2661</v>
      </c>
      <c r="H13" s="14">
        <f t="shared" si="0"/>
        <v>114</v>
      </c>
      <c r="I13" s="13">
        <f t="shared" si="0"/>
        <v>105</v>
      </c>
      <c r="J13" s="13"/>
      <c r="K13" s="424">
        <f t="shared" si="0"/>
        <v>497</v>
      </c>
      <c r="L13" s="428">
        <f t="shared" si="0"/>
        <v>371</v>
      </c>
    </row>
    <row r="14" spans="1:12" ht="19.5" customHeight="1">
      <c r="A14" s="4" t="s">
        <v>95</v>
      </c>
      <c r="B14" s="4"/>
      <c r="C14" s="4"/>
      <c r="D14" s="18"/>
      <c r="E14" s="18"/>
      <c r="F14" s="41">
        <v>70</v>
      </c>
      <c r="G14" s="18">
        <v>101</v>
      </c>
      <c r="H14" s="41">
        <v>2</v>
      </c>
      <c r="I14" s="18">
        <v>3</v>
      </c>
      <c r="K14" s="426">
        <v>9</v>
      </c>
      <c r="L14" s="427">
        <v>13</v>
      </c>
    </row>
    <row r="15" spans="1:12" ht="19.5" customHeight="1">
      <c r="A15" s="23" t="s">
        <v>38</v>
      </c>
      <c r="B15" s="22"/>
      <c r="C15" s="22"/>
      <c r="D15" s="22"/>
      <c r="E15" s="22"/>
      <c r="F15" s="25">
        <f>SUM(F13:F14)</f>
        <v>3904</v>
      </c>
      <c r="G15" s="19">
        <f>SUM(G13:G14)</f>
        <v>2762</v>
      </c>
      <c r="H15" s="25">
        <f>SUM(H13:H14)</f>
        <v>116</v>
      </c>
      <c r="I15" s="19">
        <f>SUM(I13:I14)</f>
        <v>108</v>
      </c>
      <c r="J15" s="12"/>
      <c r="K15" s="45"/>
      <c r="L15" s="12"/>
    </row>
    <row r="16" spans="1:12" ht="19.5" customHeight="1">
      <c r="A16" s="16" t="s">
        <v>88</v>
      </c>
      <c r="B16" s="13"/>
      <c r="C16" s="13"/>
      <c r="D16" s="13"/>
      <c r="E16" s="13"/>
      <c r="F16" s="45"/>
      <c r="G16" s="13"/>
      <c r="H16" s="45"/>
      <c r="I16" s="12"/>
      <c r="J16" s="12"/>
      <c r="K16" s="45"/>
      <c r="L16" s="13"/>
    </row>
    <row r="17" spans="1:12" ht="19.5" customHeight="1">
      <c r="A17" s="1" t="s">
        <v>92</v>
      </c>
      <c r="B17" s="13"/>
      <c r="C17" s="13"/>
      <c r="D17" s="13"/>
      <c r="E17" s="13"/>
      <c r="F17" s="45">
        <v>26</v>
      </c>
      <c r="G17" s="13">
        <v>30</v>
      </c>
      <c r="H17" s="45">
        <v>26</v>
      </c>
      <c r="I17" s="12">
        <v>34</v>
      </c>
      <c r="J17" s="12"/>
      <c r="K17" s="429">
        <v>29</v>
      </c>
      <c r="L17" s="430">
        <v>37</v>
      </c>
    </row>
    <row r="18" spans="1:12" ht="19.5" customHeight="1">
      <c r="A18" s="1" t="s">
        <v>93</v>
      </c>
      <c r="B18" s="13"/>
      <c r="C18" s="13"/>
      <c r="D18" s="13"/>
      <c r="E18" s="13"/>
      <c r="F18" s="11">
        <v>469</v>
      </c>
      <c r="G18" s="13">
        <v>751</v>
      </c>
      <c r="H18" s="11">
        <v>131</v>
      </c>
      <c r="I18" s="12">
        <v>93</v>
      </c>
      <c r="J18" s="12"/>
      <c r="K18" s="431">
        <v>178</v>
      </c>
      <c r="L18" s="428">
        <v>168</v>
      </c>
    </row>
    <row r="19" spans="1:12" ht="19.5" customHeight="1">
      <c r="A19" s="1" t="s">
        <v>94</v>
      </c>
      <c r="B19" s="13"/>
      <c r="C19" s="13"/>
      <c r="D19" s="13"/>
      <c r="E19" s="13"/>
      <c r="F19" s="45">
        <v>226</v>
      </c>
      <c r="G19" s="13">
        <v>534</v>
      </c>
      <c r="H19" s="45">
        <v>11</v>
      </c>
      <c r="I19" s="12">
        <v>28</v>
      </c>
      <c r="J19" s="12"/>
      <c r="K19" s="432">
        <v>34</v>
      </c>
      <c r="L19" s="428">
        <v>82</v>
      </c>
    </row>
    <row r="20" spans="1:12" ht="19.5" customHeight="1">
      <c r="A20" s="1" t="s">
        <v>119</v>
      </c>
      <c r="B20" s="1"/>
      <c r="C20" s="1"/>
      <c r="D20" s="20"/>
      <c r="E20" s="20"/>
      <c r="F20" s="9">
        <v>663</v>
      </c>
      <c r="G20" s="20">
        <v>602</v>
      </c>
      <c r="H20" s="113">
        <v>0</v>
      </c>
      <c r="I20" s="113">
        <v>0</v>
      </c>
      <c r="J20" s="421"/>
      <c r="K20" s="424">
        <v>66</v>
      </c>
      <c r="L20" s="425">
        <v>60</v>
      </c>
    </row>
    <row r="21" spans="1:12" ht="19.5" customHeight="1">
      <c r="A21" s="4" t="s">
        <v>237</v>
      </c>
      <c r="B21" s="4"/>
      <c r="C21" s="4"/>
      <c r="D21" s="18"/>
      <c r="E21" s="18"/>
      <c r="F21" s="41">
        <v>185</v>
      </c>
      <c r="G21" s="18">
        <v>175</v>
      </c>
      <c r="H21" s="183">
        <v>0</v>
      </c>
      <c r="I21" s="183">
        <v>0</v>
      </c>
      <c r="J21" s="421"/>
      <c r="K21" s="426">
        <v>19</v>
      </c>
      <c r="L21" s="427">
        <v>18</v>
      </c>
    </row>
    <row r="22" spans="1:12" ht="19.5" customHeight="1">
      <c r="A22" s="2"/>
      <c r="B22" s="51"/>
      <c r="C22" s="51"/>
      <c r="D22" s="20"/>
      <c r="E22" s="20"/>
      <c r="F22" s="11">
        <f aca="true" t="shared" si="1" ref="F22:L22">SUM(F17:F21)</f>
        <v>1569</v>
      </c>
      <c r="G22" s="49">
        <f t="shared" si="1"/>
        <v>2092</v>
      </c>
      <c r="H22" s="11">
        <f t="shared" si="1"/>
        <v>168</v>
      </c>
      <c r="I22" s="49">
        <f t="shared" si="1"/>
        <v>155</v>
      </c>
      <c r="J22" s="49"/>
      <c r="K22" s="431">
        <f t="shared" si="1"/>
        <v>326</v>
      </c>
      <c r="L22" s="433">
        <f t="shared" si="1"/>
        <v>365</v>
      </c>
    </row>
    <row r="23" spans="1:12" ht="19.5" customHeight="1">
      <c r="A23" s="4" t="s">
        <v>95</v>
      </c>
      <c r="B23" s="42"/>
      <c r="C23" s="42"/>
      <c r="D23" s="18"/>
      <c r="E23" s="18"/>
      <c r="F23" s="44">
        <v>15</v>
      </c>
      <c r="G23" s="43">
        <v>43</v>
      </c>
      <c r="H23" s="44">
        <v>4</v>
      </c>
      <c r="I23" s="19">
        <v>12</v>
      </c>
      <c r="J23" s="12"/>
      <c r="K23" s="426">
        <v>6</v>
      </c>
      <c r="L23" s="427">
        <v>16</v>
      </c>
    </row>
    <row r="24" spans="1:13" ht="19.5" customHeight="1">
      <c r="A24" s="23" t="s">
        <v>38</v>
      </c>
      <c r="B24" s="24"/>
      <c r="C24" s="24"/>
      <c r="D24" s="24"/>
      <c r="E24" s="24"/>
      <c r="F24" s="47">
        <f>SUM(F22:F23)</f>
        <v>1584</v>
      </c>
      <c r="G24" s="46">
        <f>SUM(G22:G23)</f>
        <v>2135</v>
      </c>
      <c r="H24" s="47">
        <f>SUM(H22:H23)</f>
        <v>172</v>
      </c>
      <c r="I24" s="46">
        <f>SUM(I22:I23)</f>
        <v>167</v>
      </c>
      <c r="J24" s="12"/>
      <c r="K24" s="65"/>
      <c r="L24" s="59"/>
      <c r="M24" s="2"/>
    </row>
    <row r="25" spans="1:12" s="2" customFormat="1" ht="19.5" customHeight="1">
      <c r="A25" s="5" t="s">
        <v>66</v>
      </c>
      <c r="B25" s="13"/>
      <c r="C25" s="13"/>
      <c r="D25" s="13"/>
      <c r="E25" s="13"/>
      <c r="F25" s="45"/>
      <c r="G25" s="13"/>
      <c r="H25" s="45"/>
      <c r="I25" s="12"/>
      <c r="J25" s="12"/>
      <c r="K25" s="45"/>
      <c r="L25" s="13"/>
    </row>
    <row r="26" spans="1:12" ht="19.5" customHeight="1">
      <c r="A26" s="1" t="s">
        <v>199</v>
      </c>
      <c r="B26" s="13"/>
      <c r="C26" s="13"/>
      <c r="D26" s="13"/>
      <c r="E26" s="13"/>
      <c r="F26" s="107">
        <v>0</v>
      </c>
      <c r="G26" s="13">
        <v>29</v>
      </c>
      <c r="H26" s="113">
        <v>0</v>
      </c>
      <c r="I26" s="12">
        <v>2</v>
      </c>
      <c r="J26" s="12"/>
      <c r="K26" s="434">
        <v>0</v>
      </c>
      <c r="L26" s="430">
        <v>5</v>
      </c>
    </row>
    <row r="27" spans="1:12" ht="19.5" customHeight="1">
      <c r="A27" s="2" t="s">
        <v>95</v>
      </c>
      <c r="B27" s="13"/>
      <c r="C27" s="13"/>
      <c r="D27" s="13"/>
      <c r="E27" s="13"/>
      <c r="F27" s="45">
        <v>906</v>
      </c>
      <c r="G27" s="13">
        <v>1050</v>
      </c>
      <c r="H27" s="45">
        <v>12</v>
      </c>
      <c r="I27" s="12">
        <v>16</v>
      </c>
      <c r="J27" s="12"/>
      <c r="K27" s="426">
        <v>103</v>
      </c>
      <c r="L27" s="427">
        <v>121</v>
      </c>
    </row>
    <row r="28" spans="1:12" ht="19.5" customHeight="1">
      <c r="A28" s="3" t="s">
        <v>38</v>
      </c>
      <c r="B28" s="10"/>
      <c r="C28" s="10"/>
      <c r="D28" s="10"/>
      <c r="E28" s="10"/>
      <c r="F28" s="65">
        <f>SUM(F26:F27)</f>
        <v>906</v>
      </c>
      <c r="G28" s="59">
        <f>SUM(G26:G27)</f>
        <v>1079</v>
      </c>
      <c r="H28" s="65">
        <f>SUM(H26:H27)</f>
        <v>12</v>
      </c>
      <c r="I28" s="59">
        <f>SUM(I26:I27)</f>
        <v>18</v>
      </c>
      <c r="J28" s="12"/>
      <c r="K28" s="421"/>
      <c r="L28" s="59"/>
    </row>
    <row r="29" spans="1:12" ht="19.5" customHeight="1">
      <c r="A29" s="6" t="s">
        <v>102</v>
      </c>
      <c r="B29" s="24"/>
      <c r="C29" s="24"/>
      <c r="D29" s="24"/>
      <c r="E29" s="24"/>
      <c r="F29" s="47">
        <f>SUM(F28,F24,F15)</f>
        <v>6394</v>
      </c>
      <c r="G29" s="46">
        <f>SUM(G28,G24,G15)</f>
        <v>5976</v>
      </c>
      <c r="H29" s="47">
        <f>SUM(H28,H24,H15)</f>
        <v>300</v>
      </c>
      <c r="I29" s="46">
        <f>SUM(I28,I24,I15)</f>
        <v>293</v>
      </c>
      <c r="J29" s="12"/>
      <c r="K29" s="45"/>
      <c r="L29" s="12"/>
    </row>
    <row r="30" spans="1:12" ht="19.5" customHeight="1">
      <c r="A30" s="5" t="s">
        <v>109</v>
      </c>
      <c r="B30" s="13"/>
      <c r="C30" s="13"/>
      <c r="D30" s="13"/>
      <c r="E30" s="13"/>
      <c r="F30" s="11"/>
      <c r="G30" s="13"/>
      <c r="H30" s="11"/>
      <c r="I30" s="13"/>
      <c r="J30" s="13"/>
      <c r="K30" s="11"/>
      <c r="L30" s="13"/>
    </row>
    <row r="31" spans="1:12" ht="19.5" customHeight="1">
      <c r="A31" s="1" t="s">
        <v>128</v>
      </c>
      <c r="B31" s="13"/>
      <c r="C31" s="13"/>
      <c r="D31" s="13"/>
      <c r="E31" s="13"/>
      <c r="F31" s="11">
        <v>1899</v>
      </c>
      <c r="G31" s="13">
        <v>1056</v>
      </c>
      <c r="H31" s="113">
        <v>0</v>
      </c>
      <c r="I31" s="113">
        <v>0</v>
      </c>
      <c r="J31" s="421"/>
      <c r="K31" s="435">
        <v>190</v>
      </c>
      <c r="L31" s="430">
        <v>106</v>
      </c>
    </row>
    <row r="32" spans="1:12" ht="19.5" customHeight="1">
      <c r="A32" s="1" t="s">
        <v>96</v>
      </c>
      <c r="B32" s="13"/>
      <c r="C32" s="13"/>
      <c r="D32" s="13"/>
      <c r="E32" s="13"/>
      <c r="F32" s="11">
        <v>271</v>
      </c>
      <c r="G32" s="13">
        <v>409</v>
      </c>
      <c r="H32" s="113">
        <v>0</v>
      </c>
      <c r="I32" s="113">
        <v>0</v>
      </c>
      <c r="J32" s="421"/>
      <c r="K32" s="431">
        <v>27</v>
      </c>
      <c r="L32" s="428">
        <v>41</v>
      </c>
    </row>
    <row r="33" spans="1:12" ht="19.5" customHeight="1">
      <c r="A33" s="1" t="s">
        <v>97</v>
      </c>
      <c r="B33" s="13"/>
      <c r="C33" s="13"/>
      <c r="D33" s="13"/>
      <c r="E33" s="13"/>
      <c r="F33" s="11">
        <v>768</v>
      </c>
      <c r="G33" s="13">
        <v>1709</v>
      </c>
      <c r="H33" s="113">
        <v>0</v>
      </c>
      <c r="I33" s="113">
        <v>0</v>
      </c>
      <c r="J33" s="421"/>
      <c r="K33" s="431">
        <v>77</v>
      </c>
      <c r="L33" s="428">
        <v>171</v>
      </c>
    </row>
    <row r="34" spans="1:12" ht="19.5" customHeight="1">
      <c r="A34" s="2" t="s">
        <v>98</v>
      </c>
      <c r="B34" s="13"/>
      <c r="C34" s="13"/>
      <c r="D34" s="13"/>
      <c r="E34" s="13"/>
      <c r="F34" s="11">
        <v>170</v>
      </c>
      <c r="G34" s="13">
        <v>365</v>
      </c>
      <c r="H34" s="113">
        <v>0</v>
      </c>
      <c r="I34" s="113">
        <v>0</v>
      </c>
      <c r="J34" s="421"/>
      <c r="K34" s="431">
        <v>17</v>
      </c>
      <c r="L34" s="428">
        <v>36</v>
      </c>
    </row>
    <row r="35" spans="1:12" ht="19.5" customHeight="1">
      <c r="A35" s="2" t="s">
        <v>99</v>
      </c>
      <c r="B35" s="13"/>
      <c r="C35" s="13"/>
      <c r="D35" s="13"/>
      <c r="E35" s="13"/>
      <c r="F35" s="11">
        <v>1504</v>
      </c>
      <c r="G35" s="13">
        <v>1291</v>
      </c>
      <c r="H35" s="113">
        <v>0</v>
      </c>
      <c r="I35" s="113">
        <v>0</v>
      </c>
      <c r="J35" s="421"/>
      <c r="K35" s="431">
        <v>150</v>
      </c>
      <c r="L35" s="428">
        <v>129</v>
      </c>
    </row>
    <row r="36" spans="1:12" ht="19.5" customHeight="1">
      <c r="A36" s="4" t="s">
        <v>94</v>
      </c>
      <c r="B36" s="13"/>
      <c r="C36" s="13"/>
      <c r="D36" s="13"/>
      <c r="E36" s="22"/>
      <c r="F36" s="107">
        <v>0</v>
      </c>
      <c r="G36" s="113">
        <v>0</v>
      </c>
      <c r="H36" s="44">
        <v>22</v>
      </c>
      <c r="I36" s="22">
        <v>25</v>
      </c>
      <c r="J36" s="13"/>
      <c r="K36" s="436">
        <v>22</v>
      </c>
      <c r="L36" s="437">
        <v>25</v>
      </c>
    </row>
    <row r="37" spans="1:12" ht="19.5" customHeight="1">
      <c r="A37" s="4" t="s">
        <v>38</v>
      </c>
      <c r="B37" s="24"/>
      <c r="C37" s="24"/>
      <c r="D37" s="24"/>
      <c r="E37" s="24"/>
      <c r="F37" s="47">
        <f aca="true" t="shared" si="2" ref="F37:L37">SUM(F31:F36)</f>
        <v>4612</v>
      </c>
      <c r="G37" s="46">
        <f t="shared" si="2"/>
        <v>4830</v>
      </c>
      <c r="H37" s="47">
        <f t="shared" si="2"/>
        <v>22</v>
      </c>
      <c r="I37" s="46">
        <f t="shared" si="2"/>
        <v>25</v>
      </c>
      <c r="J37" s="12"/>
      <c r="K37" s="438">
        <f t="shared" si="2"/>
        <v>483</v>
      </c>
      <c r="L37" s="439">
        <f t="shared" si="2"/>
        <v>508</v>
      </c>
    </row>
    <row r="38" spans="1:11" ht="19.5" customHeight="1">
      <c r="A38" s="48" t="s">
        <v>23</v>
      </c>
      <c r="E38" s="20"/>
      <c r="F38" s="9"/>
      <c r="G38" s="20"/>
      <c r="H38" s="9"/>
      <c r="I38" s="20"/>
      <c r="K38" s="9"/>
    </row>
    <row r="39" spans="1:12" ht="19.5" customHeight="1">
      <c r="A39" s="51" t="s">
        <v>100</v>
      </c>
      <c r="B39" s="13"/>
      <c r="C39" s="13"/>
      <c r="D39" s="13"/>
      <c r="E39" s="13"/>
      <c r="F39" s="11">
        <v>650</v>
      </c>
      <c r="G39" s="13">
        <v>275</v>
      </c>
      <c r="H39" s="11">
        <v>369</v>
      </c>
      <c r="I39" s="13">
        <v>229</v>
      </c>
      <c r="J39" s="13"/>
      <c r="K39" s="435">
        <v>434</v>
      </c>
      <c r="L39" s="430">
        <v>256</v>
      </c>
    </row>
    <row r="40" spans="1:12" ht="19.5" customHeight="1">
      <c r="A40" s="50" t="s">
        <v>95</v>
      </c>
      <c r="B40" s="13"/>
      <c r="C40" s="13"/>
      <c r="D40" s="13"/>
      <c r="E40" s="13"/>
      <c r="F40" s="45">
        <v>9027</v>
      </c>
      <c r="G40" s="13">
        <v>2259</v>
      </c>
      <c r="H40" s="113">
        <v>0</v>
      </c>
      <c r="I40" s="113">
        <v>0</v>
      </c>
      <c r="J40" s="421"/>
      <c r="K40" s="426">
        <v>903</v>
      </c>
      <c r="L40" s="427">
        <v>226</v>
      </c>
    </row>
    <row r="41" spans="1:12" ht="19.5" customHeight="1">
      <c r="A41" s="23" t="s">
        <v>38</v>
      </c>
      <c r="B41" s="24"/>
      <c r="C41" s="24"/>
      <c r="D41" s="24"/>
      <c r="E41" s="24"/>
      <c r="F41" s="47">
        <f>SUM(F39:F40)</f>
        <v>9677</v>
      </c>
      <c r="G41" s="46">
        <f>SUM(G39:G40)</f>
        <v>2534</v>
      </c>
      <c r="H41" s="47">
        <f>SUM(H39:H40)</f>
        <v>369</v>
      </c>
      <c r="I41" s="46">
        <f>SUM(I39:I40)</f>
        <v>229</v>
      </c>
      <c r="J41" s="12"/>
      <c r="K41" s="65"/>
      <c r="L41" s="59"/>
    </row>
    <row r="42" spans="1:12" ht="19.5" customHeight="1">
      <c r="A42" s="40" t="s">
        <v>68</v>
      </c>
      <c r="B42" s="1"/>
      <c r="C42" s="13"/>
      <c r="D42" s="13"/>
      <c r="E42" s="13"/>
      <c r="F42" s="11"/>
      <c r="G42" s="13"/>
      <c r="H42" s="11"/>
      <c r="I42" s="13"/>
      <c r="J42" s="13"/>
      <c r="K42" s="11"/>
      <c r="L42" s="13"/>
    </row>
    <row r="43" spans="1:12" ht="19.5" customHeight="1">
      <c r="A43" s="42" t="s">
        <v>100</v>
      </c>
      <c r="B43" s="4"/>
      <c r="C43" s="22"/>
      <c r="D43" s="22"/>
      <c r="E43" s="22"/>
      <c r="F43" s="44">
        <v>58</v>
      </c>
      <c r="G43" s="22">
        <v>14</v>
      </c>
      <c r="H43" s="44">
        <v>20</v>
      </c>
      <c r="I43" s="22">
        <v>22</v>
      </c>
      <c r="J43" s="13"/>
      <c r="K43" s="444">
        <v>26</v>
      </c>
      <c r="L43" s="445">
        <v>23</v>
      </c>
    </row>
    <row r="44" spans="1:12" ht="19.5" customHeight="1">
      <c r="A44" s="16" t="s">
        <v>101</v>
      </c>
      <c r="B44" s="1"/>
      <c r="C44" s="1"/>
      <c r="D44" s="1"/>
      <c r="E44" s="1"/>
      <c r="F44" s="7"/>
      <c r="G44" s="1"/>
      <c r="H44" s="7"/>
      <c r="I44" s="1"/>
      <c r="J44" s="2"/>
      <c r="K44" s="7"/>
      <c r="L44" s="2"/>
    </row>
    <row r="45" spans="1:12" ht="19.5" customHeight="1">
      <c r="A45" s="26" t="s">
        <v>100</v>
      </c>
      <c r="B45" s="1"/>
      <c r="C45" s="1"/>
      <c r="D45" s="1"/>
      <c r="E45" s="1"/>
      <c r="F45" s="66">
        <v>10723</v>
      </c>
      <c r="G45" s="74">
        <v>9901</v>
      </c>
      <c r="H45" s="66">
        <v>693</v>
      </c>
      <c r="I45" s="72">
        <v>538</v>
      </c>
      <c r="J45" s="71"/>
      <c r="K45" s="440">
        <v>1766</v>
      </c>
      <c r="L45" s="441">
        <v>1528</v>
      </c>
    </row>
    <row r="46" spans="1:12" ht="19.5" customHeight="1">
      <c r="A46" s="1" t="s">
        <v>95</v>
      </c>
      <c r="B46" s="1"/>
      <c r="C46" s="1"/>
      <c r="D46" s="1"/>
      <c r="E46" s="1"/>
      <c r="F46" s="66">
        <v>10018</v>
      </c>
      <c r="G46" s="74">
        <v>3453</v>
      </c>
      <c r="H46" s="66">
        <v>18</v>
      </c>
      <c r="I46" s="72">
        <v>31</v>
      </c>
      <c r="J46" s="71"/>
      <c r="K46" s="426">
        <v>1021</v>
      </c>
      <c r="L46" s="427">
        <v>376</v>
      </c>
    </row>
    <row r="47" spans="1:12" ht="19.5" customHeight="1">
      <c r="A47" s="60" t="s">
        <v>38</v>
      </c>
      <c r="B47" s="6"/>
      <c r="C47" s="6"/>
      <c r="D47" s="6"/>
      <c r="E47" s="6"/>
      <c r="F47" s="75">
        <f>SUM(F45:F46)</f>
        <v>20741</v>
      </c>
      <c r="G47" s="76">
        <f>SUM(G45:G46)</f>
        <v>13354</v>
      </c>
      <c r="H47" s="75">
        <f>SUM(H45:H46)</f>
        <v>711</v>
      </c>
      <c r="I47" s="73">
        <f>SUM(I45:I46)</f>
        <v>569</v>
      </c>
      <c r="J47" s="71"/>
      <c r="K47" s="442"/>
      <c r="L47" s="443"/>
    </row>
    <row r="48" spans="1:12" ht="19.5" customHeight="1">
      <c r="A48" s="5"/>
      <c r="B48" s="2"/>
      <c r="C48" s="2"/>
      <c r="D48" s="2"/>
      <c r="E48" s="2"/>
      <c r="F48" s="112"/>
      <c r="G48" s="74"/>
      <c r="H48" s="112"/>
      <c r="I48" s="71"/>
      <c r="J48" s="71"/>
      <c r="K48" s="112"/>
      <c r="L48" s="74"/>
    </row>
    <row r="49" spans="1:12" ht="19.5" customHeight="1">
      <c r="A49" s="418" t="s">
        <v>157</v>
      </c>
      <c r="B49" s="2"/>
      <c r="C49" s="2"/>
      <c r="D49" s="2"/>
      <c r="E49" s="2"/>
      <c r="F49" s="112"/>
      <c r="G49" s="74"/>
      <c r="H49" s="112"/>
      <c r="I49" s="71"/>
      <c r="J49" s="71"/>
      <c r="K49" s="112"/>
      <c r="L49" s="74"/>
    </row>
    <row r="50" spans="1:12" ht="19.5" customHeight="1">
      <c r="A50" s="5"/>
      <c r="B50" s="27" t="s">
        <v>379</v>
      </c>
      <c r="C50" s="2"/>
      <c r="D50" s="2"/>
      <c r="E50" s="2"/>
      <c r="F50" s="112"/>
      <c r="G50" s="74"/>
      <c r="H50" s="112"/>
      <c r="I50" s="71"/>
      <c r="J50" s="71"/>
      <c r="K50" s="112"/>
      <c r="L50" s="74"/>
    </row>
    <row r="51" spans="1:12" ht="19.5" customHeight="1">
      <c r="A51" s="1"/>
      <c r="B51" s="27" t="s">
        <v>380</v>
      </c>
      <c r="C51" s="1"/>
      <c r="D51" s="1"/>
      <c r="E51" s="1"/>
      <c r="F51" s="7"/>
      <c r="G51" s="1"/>
      <c r="H51" s="7"/>
      <c r="I51" s="1"/>
      <c r="J51" s="2"/>
      <c r="K51" s="7"/>
      <c r="L51" s="2"/>
    </row>
    <row r="52" spans="1:12" ht="19.5" customHeight="1">
      <c r="A52" s="1"/>
      <c r="B52" s="27" t="s">
        <v>381</v>
      </c>
      <c r="C52" s="1"/>
      <c r="D52" s="27"/>
      <c r="E52" s="1"/>
      <c r="F52" s="1"/>
      <c r="G52" s="1"/>
      <c r="H52" s="7"/>
      <c r="I52" s="1"/>
      <c r="J52" s="2"/>
      <c r="K52" s="7"/>
      <c r="L52" s="2"/>
    </row>
    <row r="53" spans="1:14" ht="19.5" customHeight="1">
      <c r="A53" s="1"/>
      <c r="B53" s="27"/>
      <c r="C53" s="27"/>
      <c r="D53" s="27"/>
      <c r="E53" s="27"/>
      <c r="F53" s="27"/>
      <c r="G53" s="27"/>
      <c r="H53" s="27"/>
      <c r="I53" s="27"/>
      <c r="J53" s="31"/>
      <c r="K53" s="27"/>
      <c r="L53" s="27"/>
      <c r="M53" s="31"/>
      <c r="N53" s="27"/>
    </row>
    <row r="54" spans="1:18" ht="19.5" customHeight="1">
      <c r="A54" s="28"/>
      <c r="B54" s="27"/>
      <c r="C54" s="27"/>
      <c r="D54" s="27"/>
      <c r="E54" s="27"/>
      <c r="F54" s="67" t="s">
        <v>151</v>
      </c>
      <c r="G54" s="68" t="s">
        <v>152</v>
      </c>
      <c r="H54" s="69" t="s">
        <v>153</v>
      </c>
      <c r="I54" s="69" t="s">
        <v>38</v>
      </c>
      <c r="J54" s="68"/>
      <c r="K54" s="446"/>
      <c r="L54" s="446"/>
      <c r="N54" s="32"/>
      <c r="P54" s="28"/>
      <c r="R54" s="7"/>
    </row>
    <row r="55" spans="1:18" ht="19.5" customHeight="1">
      <c r="A55" s="30" t="s">
        <v>200</v>
      </c>
      <c r="B55" s="29"/>
      <c r="C55" s="29"/>
      <c r="D55" s="29"/>
      <c r="E55" s="29"/>
      <c r="F55" s="70" t="s">
        <v>154</v>
      </c>
      <c r="G55" s="70" t="s">
        <v>154</v>
      </c>
      <c r="H55" s="70" t="s">
        <v>154</v>
      </c>
      <c r="I55" s="70" t="s">
        <v>154</v>
      </c>
      <c r="J55" s="68"/>
      <c r="K55" s="68"/>
      <c r="L55" s="68"/>
      <c r="N55" s="32"/>
      <c r="O55" s="2"/>
      <c r="P55" s="32"/>
      <c r="Q55" s="2"/>
      <c r="R55" s="5"/>
    </row>
    <row r="56" spans="1:18" ht="19.5" customHeight="1">
      <c r="A56" s="27" t="s">
        <v>148</v>
      </c>
      <c r="B56" s="1"/>
      <c r="C56" s="28"/>
      <c r="D56" s="28"/>
      <c r="E56" s="28"/>
      <c r="F56" s="71">
        <v>695</v>
      </c>
      <c r="G56" s="72">
        <v>934</v>
      </c>
      <c r="H56" s="72">
        <v>20</v>
      </c>
      <c r="I56" s="72">
        <f>SUM(E56:H56)</f>
        <v>1649</v>
      </c>
      <c r="J56" s="71"/>
      <c r="K56" s="71"/>
      <c r="L56" s="71"/>
      <c r="N56" s="111"/>
      <c r="O56" s="2"/>
      <c r="P56" s="111"/>
      <c r="Q56" s="2"/>
      <c r="R56" s="111"/>
    </row>
    <row r="57" spans="1:18" ht="19.5" customHeight="1">
      <c r="A57" s="27" t="s">
        <v>149</v>
      </c>
      <c r="B57" s="1"/>
      <c r="C57" s="28"/>
      <c r="D57" s="28"/>
      <c r="E57" s="28"/>
      <c r="F57" s="71">
        <v>352</v>
      </c>
      <c r="G57" s="72">
        <v>998</v>
      </c>
      <c r="H57" s="72">
        <v>45</v>
      </c>
      <c r="I57" s="72">
        <f>SUM(E57:H57)</f>
        <v>1395</v>
      </c>
      <c r="J57" s="71"/>
      <c r="K57" s="71"/>
      <c r="L57" s="71"/>
      <c r="N57" s="111"/>
      <c r="O57" s="2"/>
      <c r="P57" s="111"/>
      <c r="Q57" s="2"/>
      <c r="R57" s="111"/>
    </row>
    <row r="58" spans="1:18" ht="19.5" customHeight="1">
      <c r="A58" s="29" t="s">
        <v>150</v>
      </c>
      <c r="B58" s="4"/>
      <c r="C58" s="30"/>
      <c r="D58" s="28"/>
      <c r="E58" s="28"/>
      <c r="F58" s="71">
        <v>24</v>
      </c>
      <c r="G58" s="72">
        <v>35</v>
      </c>
      <c r="H58" s="184">
        <v>-7</v>
      </c>
      <c r="I58" s="72">
        <f>SUM(E58:H58)</f>
        <v>52</v>
      </c>
      <c r="J58" s="71"/>
      <c r="K58" s="447"/>
      <c r="L58" s="71"/>
      <c r="N58" s="111"/>
      <c r="O58" s="2"/>
      <c r="P58" s="111"/>
      <c r="Q58" s="2"/>
      <c r="R58" s="111"/>
    </row>
    <row r="59" spans="1:18" ht="19.5" customHeight="1">
      <c r="A59" s="186" t="s">
        <v>170</v>
      </c>
      <c r="B59" s="6"/>
      <c r="C59" s="185"/>
      <c r="D59" s="185"/>
      <c r="E59" s="185"/>
      <c r="F59" s="73">
        <f>SUM(F56:F58)</f>
        <v>1071</v>
      </c>
      <c r="G59" s="73">
        <f>SUM(G56:G58)</f>
        <v>1967</v>
      </c>
      <c r="H59" s="73">
        <f>SUM(H56:H58)</f>
        <v>58</v>
      </c>
      <c r="I59" s="73">
        <f>SUM(I56:I58)</f>
        <v>3096</v>
      </c>
      <c r="J59" s="71"/>
      <c r="K59" s="71"/>
      <c r="L59" s="71"/>
      <c r="N59" s="111"/>
      <c r="O59" s="2"/>
      <c r="P59" s="111"/>
      <c r="Q59" s="2"/>
      <c r="R59" s="111"/>
    </row>
    <row r="60" ht="19.5" customHeight="1">
      <c r="K60" s="448"/>
    </row>
    <row r="63" spans="1:12" ht="19.5" customHeight="1">
      <c r="A63" s="1"/>
      <c r="B63" s="1"/>
      <c r="C63" s="1"/>
      <c r="D63" s="1"/>
      <c r="E63" s="1"/>
      <c r="F63" s="7"/>
      <c r="G63" s="1"/>
      <c r="H63" s="7"/>
      <c r="I63" s="1"/>
      <c r="J63" s="2"/>
      <c r="K63" s="7"/>
      <c r="L63" s="2"/>
    </row>
    <row r="64" spans="1:12" ht="19.5" customHeight="1">
      <c r="A64" s="1"/>
      <c r="B64" s="1"/>
      <c r="C64" s="1"/>
      <c r="D64" s="1"/>
      <c r="E64" s="1"/>
      <c r="F64" s="7"/>
      <c r="G64" s="1"/>
      <c r="H64" s="7"/>
      <c r="I64" s="1"/>
      <c r="J64" s="2"/>
      <c r="K64" s="7"/>
      <c r="L64" s="2"/>
    </row>
    <row r="65" spans="1:12" ht="19.5" customHeight="1">
      <c r="A65" s="1"/>
      <c r="B65" s="1"/>
      <c r="C65" s="1"/>
      <c r="D65" s="1"/>
      <c r="E65" s="1"/>
      <c r="F65" s="7"/>
      <c r="G65" s="1"/>
      <c r="H65" s="7"/>
      <c r="I65" s="1"/>
      <c r="J65" s="2"/>
      <c r="K65" s="7"/>
      <c r="L65" s="2"/>
    </row>
    <row r="66" spans="1:12" ht="19.5" customHeight="1">
      <c r="A66" s="1"/>
      <c r="B66" s="1"/>
      <c r="C66" s="1"/>
      <c r="D66" s="1"/>
      <c r="E66" s="1"/>
      <c r="F66" s="7"/>
      <c r="G66" s="1"/>
      <c r="H66" s="7"/>
      <c r="I66" s="1"/>
      <c r="J66" s="2"/>
      <c r="K66" s="7"/>
      <c r="L66" s="2"/>
    </row>
    <row r="67" spans="1:12" ht="19.5" customHeight="1">
      <c r="A67" s="1"/>
      <c r="B67" s="1"/>
      <c r="C67" s="1"/>
      <c r="D67" s="1"/>
      <c r="E67" s="1"/>
      <c r="F67" s="7"/>
      <c r="G67" s="1"/>
      <c r="H67" s="7"/>
      <c r="I67" s="1"/>
      <c r="J67" s="2"/>
      <c r="K67" s="7"/>
      <c r="L67" s="2"/>
    </row>
    <row r="68" spans="1:12" ht="19.5" customHeight="1">
      <c r="A68" s="1"/>
      <c r="B68" s="1"/>
      <c r="C68" s="1"/>
      <c r="D68" s="1"/>
      <c r="E68" s="1"/>
      <c r="F68" s="7"/>
      <c r="G68" s="1"/>
      <c r="H68" s="7"/>
      <c r="I68" s="1"/>
      <c r="J68" s="2"/>
      <c r="K68" s="7"/>
      <c r="L68" s="2"/>
    </row>
    <row r="69" spans="1:12" ht="19.5" customHeight="1">
      <c r="A69" s="1"/>
      <c r="B69" s="1"/>
      <c r="C69" s="1"/>
      <c r="D69" s="1"/>
      <c r="E69" s="1"/>
      <c r="F69" s="7"/>
      <c r="G69" s="1"/>
      <c r="H69" s="7"/>
      <c r="I69" s="1"/>
      <c r="J69" s="2"/>
      <c r="K69" s="7"/>
      <c r="L69" s="2"/>
    </row>
    <row r="70" spans="1:12" ht="19.5" customHeight="1">
      <c r="A70" s="1"/>
      <c r="B70" s="1"/>
      <c r="C70" s="1"/>
      <c r="D70" s="1"/>
      <c r="E70" s="1"/>
      <c r="F70" s="7"/>
      <c r="G70" s="1"/>
      <c r="H70" s="7"/>
      <c r="I70" s="1"/>
      <c r="J70" s="2"/>
      <c r="K70" s="7"/>
      <c r="L70" s="2"/>
    </row>
    <row r="71" spans="1:12" ht="19.5" customHeight="1">
      <c r="A71" s="1"/>
      <c r="B71" s="1"/>
      <c r="C71" s="1"/>
      <c r="D71" s="1"/>
      <c r="E71" s="1"/>
      <c r="F71" s="7"/>
      <c r="G71" s="1"/>
      <c r="H71" s="7"/>
      <c r="I71" s="1"/>
      <c r="J71" s="2"/>
      <c r="K71" s="7"/>
      <c r="L71" s="2"/>
    </row>
    <row r="72" spans="1:12" ht="19.5" customHeight="1">
      <c r="A72" s="1"/>
      <c r="B72" s="1"/>
      <c r="C72" s="1"/>
      <c r="D72" s="1"/>
      <c r="E72" s="1"/>
      <c r="F72" s="7"/>
      <c r="G72" s="1"/>
      <c r="H72" s="7"/>
      <c r="I72" s="1"/>
      <c r="J72" s="2"/>
      <c r="K72" s="7"/>
      <c r="L72" s="2"/>
    </row>
    <row r="73" spans="1:12" ht="19.5" customHeight="1">
      <c r="A73" s="1"/>
      <c r="B73" s="1"/>
      <c r="C73" s="1"/>
      <c r="D73" s="1"/>
      <c r="E73" s="1"/>
      <c r="F73" s="7"/>
      <c r="G73" s="1"/>
      <c r="H73" s="7"/>
      <c r="I73" s="1"/>
      <c r="J73" s="2"/>
      <c r="K73" s="7"/>
      <c r="L73" s="2"/>
    </row>
    <row r="74" spans="1:12" ht="19.5" customHeight="1">
      <c r="A74" s="1"/>
      <c r="B74" s="1"/>
      <c r="C74" s="1"/>
      <c r="D74" s="1"/>
      <c r="E74" s="1"/>
      <c r="F74" s="7"/>
      <c r="G74" s="1"/>
      <c r="H74" s="7"/>
      <c r="I74" s="1"/>
      <c r="J74" s="2"/>
      <c r="K74" s="7"/>
      <c r="L74" s="2"/>
    </row>
    <row r="75" spans="1:12" ht="19.5" customHeight="1">
      <c r="A75" s="1"/>
      <c r="B75" s="1"/>
      <c r="C75" s="1"/>
      <c r="D75" s="1"/>
      <c r="E75" s="1"/>
      <c r="F75" s="7"/>
      <c r="G75" s="1"/>
      <c r="H75" s="7"/>
      <c r="I75" s="1"/>
      <c r="J75" s="2"/>
      <c r="K75" s="7"/>
      <c r="L75" s="2"/>
    </row>
    <row r="76" spans="1:12" ht="19.5" customHeight="1">
      <c r="A76" s="1"/>
      <c r="B76" s="1"/>
      <c r="C76" s="1"/>
      <c r="D76" s="1"/>
      <c r="E76" s="1"/>
      <c r="F76" s="7"/>
      <c r="G76" s="1"/>
      <c r="H76" s="7"/>
      <c r="I76" s="1"/>
      <c r="J76" s="2"/>
      <c r="K76" s="7"/>
      <c r="L76" s="2"/>
    </row>
    <row r="77" spans="1:12" ht="19.5" customHeight="1">
      <c r="A77" s="1"/>
      <c r="B77" s="1"/>
      <c r="C77" s="1"/>
      <c r="D77" s="1"/>
      <c r="E77" s="1"/>
      <c r="F77" s="7"/>
      <c r="G77" s="1"/>
      <c r="H77" s="7"/>
      <c r="I77" s="1"/>
      <c r="J77" s="2"/>
      <c r="K77" s="7"/>
      <c r="L77" s="2"/>
    </row>
    <row r="78" spans="1:12" ht="19.5" customHeight="1">
      <c r="A78" s="1"/>
      <c r="B78" s="1"/>
      <c r="C78" s="1"/>
      <c r="D78" s="1"/>
      <c r="E78" s="1"/>
      <c r="F78" s="7"/>
      <c r="G78" s="1"/>
      <c r="H78" s="7"/>
      <c r="I78" s="1"/>
      <c r="J78" s="2"/>
      <c r="K78" s="7"/>
      <c r="L78" s="2"/>
    </row>
    <row r="79" spans="1:12" ht="19.5" customHeight="1">
      <c r="A79" s="1"/>
      <c r="B79" s="1"/>
      <c r="C79" s="1"/>
      <c r="D79" s="1"/>
      <c r="E79" s="1"/>
      <c r="F79" s="7"/>
      <c r="G79" s="1"/>
      <c r="H79" s="7"/>
      <c r="I79" s="1"/>
      <c r="J79" s="2"/>
      <c r="K79" s="7"/>
      <c r="L79" s="2"/>
    </row>
    <row r="80" spans="1:12" ht="19.5" customHeight="1">
      <c r="A80" s="1"/>
      <c r="B80" s="1"/>
      <c r="C80" s="1"/>
      <c r="D80" s="1"/>
      <c r="E80" s="1"/>
      <c r="F80" s="7"/>
      <c r="G80" s="1"/>
      <c r="H80" s="7"/>
      <c r="I80" s="1"/>
      <c r="J80" s="2"/>
      <c r="K80" s="7"/>
      <c r="L80" s="2"/>
    </row>
    <row r="81" spans="1:12" ht="19.5" customHeight="1">
      <c r="A81" s="1"/>
      <c r="B81" s="1"/>
      <c r="C81" s="1"/>
      <c r="D81" s="1"/>
      <c r="E81" s="1"/>
      <c r="F81" s="7"/>
      <c r="G81" s="1"/>
      <c r="H81" s="7"/>
      <c r="I81" s="1"/>
      <c r="J81" s="2"/>
      <c r="K81" s="7"/>
      <c r="L81" s="2"/>
    </row>
    <row r="82" spans="1:12" ht="19.5" customHeight="1">
      <c r="A82" s="1"/>
      <c r="B82" s="1"/>
      <c r="C82" s="1"/>
      <c r="D82" s="1"/>
      <c r="E82" s="1"/>
      <c r="F82" s="7"/>
      <c r="G82" s="1"/>
      <c r="H82" s="7"/>
      <c r="I82" s="1"/>
      <c r="J82" s="2"/>
      <c r="K82" s="7"/>
      <c r="L82" s="2"/>
    </row>
    <row r="83" spans="1:12" ht="19.5" customHeight="1">
      <c r="A83" s="1"/>
      <c r="B83" s="1"/>
      <c r="C83" s="1"/>
      <c r="D83" s="1"/>
      <c r="E83" s="1"/>
      <c r="F83" s="7"/>
      <c r="G83" s="1"/>
      <c r="H83" s="7"/>
      <c r="I83" s="1"/>
      <c r="J83" s="2"/>
      <c r="K83" s="7"/>
      <c r="L83" s="2"/>
    </row>
    <row r="84" spans="1:12" ht="19.5" customHeight="1">
      <c r="A84" s="1"/>
      <c r="B84" s="1"/>
      <c r="C84" s="1"/>
      <c r="D84" s="1"/>
      <c r="E84" s="1"/>
      <c r="F84" s="7"/>
      <c r="G84" s="1"/>
      <c r="H84" s="7"/>
      <c r="I84" s="1"/>
      <c r="J84" s="2"/>
      <c r="K84" s="7"/>
      <c r="L84" s="2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</sheetData>
  <mergeCells count="4">
    <mergeCell ref="K3:L3"/>
    <mergeCell ref="K4:L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5"/>
  <sheetViews>
    <sheetView showGridLines="0" zoomScale="75" zoomScaleNormal="75" zoomScaleSheetLayoutView="66" workbookViewId="0" topLeftCell="A1">
      <selection activeCell="A1" sqref="A1"/>
    </sheetView>
  </sheetViews>
  <sheetFormatPr defaultColWidth="8.88671875" defaultRowHeight="25.5" customHeight="1"/>
  <cols>
    <col min="1" max="2" width="3.77734375" style="79" customWidth="1"/>
    <col min="3" max="3" width="17.4453125" style="79" customWidth="1"/>
    <col min="4" max="4" width="13.3359375" style="79" customWidth="1"/>
    <col min="5" max="10" width="10.77734375" style="79" customWidth="1"/>
    <col min="11" max="11" width="11.5546875" style="79" customWidth="1"/>
    <col min="12" max="12" width="4.21484375" style="79" customWidth="1"/>
    <col min="13" max="13" width="11.4453125" style="79" customWidth="1"/>
    <col min="14" max="14" width="3.3359375" style="56" customWidth="1"/>
    <col min="15" max="16384" width="8.88671875" style="56" customWidth="1"/>
  </cols>
  <sheetData>
    <row r="1" spans="1:11" s="54" customFormat="1" ht="25.5" customHeight="1">
      <c r="A1" s="181" t="s">
        <v>374</v>
      </c>
      <c r="B1" s="53"/>
      <c r="C1" s="53"/>
      <c r="D1" s="53"/>
      <c r="E1" s="53"/>
      <c r="F1" s="53"/>
      <c r="G1" s="53"/>
      <c r="H1" s="53"/>
      <c r="I1" s="55"/>
      <c r="J1" s="53"/>
      <c r="K1" s="55"/>
    </row>
    <row r="2" spans="1:13" ht="25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5.5" customHeight="1">
      <c r="A3" s="33" t="s">
        <v>361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87"/>
    </row>
    <row r="4" spans="2:13" ht="25.5" customHeight="1">
      <c r="B4" s="56"/>
      <c r="C4" s="56"/>
      <c r="D4" s="56"/>
      <c r="E4" s="56"/>
      <c r="F4" s="56"/>
      <c r="G4" s="56"/>
      <c r="H4" s="56"/>
      <c r="I4" s="56"/>
      <c r="J4" s="56"/>
      <c r="K4" s="116"/>
      <c r="L4" s="56"/>
      <c r="M4" s="187"/>
    </row>
    <row r="5" spans="1:13" ht="25.5" customHeight="1" thickBot="1">
      <c r="A5" s="91" t="s">
        <v>27</v>
      </c>
      <c r="B5" s="92"/>
      <c r="C5" s="92"/>
      <c r="D5" s="92"/>
      <c r="E5" s="92"/>
      <c r="F5" s="92"/>
      <c r="G5" s="92"/>
      <c r="H5" s="92"/>
      <c r="I5" s="92"/>
      <c r="J5" s="92"/>
      <c r="K5" s="188" t="s">
        <v>81</v>
      </c>
      <c r="L5" s="92"/>
      <c r="M5" s="189" t="s">
        <v>64</v>
      </c>
    </row>
    <row r="6" spans="1:13" ht="25.5" customHeight="1">
      <c r="A6" s="127" t="s">
        <v>89</v>
      </c>
      <c r="B6" s="55"/>
      <c r="C6" s="55"/>
      <c r="D6" s="55"/>
      <c r="E6" s="55"/>
      <c r="F6" s="55"/>
      <c r="G6" s="55"/>
      <c r="H6" s="55"/>
      <c r="I6" s="55"/>
      <c r="J6" s="55"/>
      <c r="K6" s="219"/>
      <c r="L6" s="55"/>
      <c r="M6" s="201"/>
    </row>
    <row r="7" spans="1:13" ht="25.5" customHeight="1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219"/>
      <c r="L7" s="55"/>
      <c r="M7" s="201"/>
    </row>
    <row r="8" spans="1:13" ht="25.5" customHeight="1">
      <c r="A8" s="56"/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220">
        <v>243</v>
      </c>
      <c r="L8" s="221"/>
      <c r="M8" s="221">
        <v>230</v>
      </c>
    </row>
    <row r="9" spans="1:13" ht="25.5" customHeight="1">
      <c r="A9" s="86"/>
      <c r="B9" s="86" t="s">
        <v>40</v>
      </c>
      <c r="C9" s="86"/>
      <c r="D9" s="86"/>
      <c r="E9" s="86"/>
      <c r="F9" s="86"/>
      <c r="G9" s="86"/>
      <c r="H9" s="86"/>
      <c r="I9" s="86"/>
      <c r="J9" s="86"/>
      <c r="K9" s="222">
        <v>377</v>
      </c>
      <c r="L9" s="145"/>
      <c r="M9" s="145">
        <v>478</v>
      </c>
    </row>
    <row r="10" spans="1:13" ht="25.5" customHeight="1">
      <c r="A10" s="56"/>
      <c r="B10" s="154" t="s">
        <v>28</v>
      </c>
      <c r="C10" s="180"/>
      <c r="D10" s="180"/>
      <c r="E10" s="180"/>
      <c r="F10" s="180"/>
      <c r="G10" s="180"/>
      <c r="H10" s="55"/>
      <c r="I10" s="55"/>
      <c r="J10" s="56"/>
      <c r="K10" s="223">
        <f>SUM(K8:K9)</f>
        <v>620</v>
      </c>
      <c r="L10" s="221"/>
      <c r="M10" s="142">
        <f>SUM(M8:M9)</f>
        <v>708</v>
      </c>
    </row>
    <row r="11" spans="1:13" ht="25.5" customHeight="1">
      <c r="A11" s="86"/>
      <c r="B11" s="135" t="s">
        <v>29</v>
      </c>
      <c r="C11" s="86"/>
      <c r="D11" s="86"/>
      <c r="E11" s="86"/>
      <c r="F11" s="86"/>
      <c r="G11" s="86"/>
      <c r="H11" s="86"/>
      <c r="I11" s="86"/>
      <c r="J11" s="86"/>
      <c r="K11" s="224">
        <v>79</v>
      </c>
      <c r="L11" s="145"/>
      <c r="M11" s="145">
        <v>33</v>
      </c>
    </row>
    <row r="12" spans="1:13" ht="25.5" customHeight="1">
      <c r="A12" s="55" t="s">
        <v>240</v>
      </c>
      <c r="B12" s="130"/>
      <c r="C12" s="55"/>
      <c r="D12" s="55"/>
      <c r="E12" s="55"/>
      <c r="F12" s="55"/>
      <c r="G12" s="55"/>
      <c r="H12" s="55"/>
      <c r="I12" s="55"/>
      <c r="J12" s="55"/>
      <c r="K12" s="223">
        <f>SUM(K10:K11)</f>
        <v>699</v>
      </c>
      <c r="L12" s="142"/>
      <c r="M12" s="142">
        <f>SUM(M10:M11)</f>
        <v>741</v>
      </c>
    </row>
    <row r="13" spans="1:13" ht="25.5" customHeight="1">
      <c r="A13" s="130" t="s">
        <v>66</v>
      </c>
      <c r="B13" s="55"/>
      <c r="C13" s="55"/>
      <c r="D13" s="55"/>
      <c r="E13" s="55"/>
      <c r="F13" s="55"/>
      <c r="G13" s="55"/>
      <c r="H13" s="55"/>
      <c r="I13" s="55"/>
      <c r="J13" s="56"/>
      <c r="K13" s="223">
        <v>75</v>
      </c>
      <c r="L13" s="221"/>
      <c r="M13" s="142">
        <v>125</v>
      </c>
    </row>
    <row r="14" spans="1:13" ht="25.5" customHeight="1">
      <c r="A14" s="130" t="s">
        <v>67</v>
      </c>
      <c r="B14" s="55"/>
      <c r="C14" s="55"/>
      <c r="D14" s="55"/>
      <c r="E14" s="55"/>
      <c r="F14" s="55"/>
      <c r="G14" s="55"/>
      <c r="H14" s="55"/>
      <c r="I14" s="55"/>
      <c r="J14" s="55"/>
      <c r="K14" s="225">
        <v>-88</v>
      </c>
      <c r="L14" s="142"/>
      <c r="M14" s="142">
        <v>-155</v>
      </c>
    </row>
    <row r="15" spans="1:13" ht="25.5" customHeight="1">
      <c r="A15" s="98" t="s">
        <v>38</v>
      </c>
      <c r="B15" s="98"/>
      <c r="C15" s="98"/>
      <c r="D15" s="98"/>
      <c r="E15" s="98"/>
      <c r="F15" s="98"/>
      <c r="G15" s="98"/>
      <c r="H15" s="98"/>
      <c r="I15" s="98"/>
      <c r="J15" s="98"/>
      <c r="K15" s="226">
        <f>SUM(K12,K13,K14,)</f>
        <v>686</v>
      </c>
      <c r="L15" s="162"/>
      <c r="M15" s="162">
        <f>SUM(M12,M13,M14,)</f>
        <v>711</v>
      </c>
    </row>
    <row r="16" spans="1:13" ht="25.5" customHeight="1">
      <c r="A16" s="127" t="s">
        <v>109</v>
      </c>
      <c r="B16" s="55"/>
      <c r="C16" s="55"/>
      <c r="D16" s="55"/>
      <c r="E16" s="55"/>
      <c r="F16" s="55"/>
      <c r="G16" s="55"/>
      <c r="H16" s="55"/>
      <c r="I16" s="55"/>
      <c r="J16" s="55"/>
      <c r="K16" s="223"/>
      <c r="L16" s="142"/>
      <c r="M16" s="142"/>
    </row>
    <row r="17" spans="1:13" ht="25.5" customHeight="1">
      <c r="A17" s="55" t="s">
        <v>39</v>
      </c>
      <c r="B17" s="55"/>
      <c r="C17" s="55"/>
      <c r="D17" s="55"/>
      <c r="E17" s="55"/>
      <c r="F17" s="55"/>
      <c r="G17" s="55"/>
      <c r="H17" s="55"/>
      <c r="I17" s="55"/>
      <c r="J17" s="56"/>
      <c r="K17" s="223">
        <v>167</v>
      </c>
      <c r="L17" s="221"/>
      <c r="M17" s="142">
        <v>221</v>
      </c>
    </row>
    <row r="18" spans="1:13" ht="25.5" customHeight="1">
      <c r="A18" s="86" t="s">
        <v>40</v>
      </c>
      <c r="B18" s="86"/>
      <c r="C18" s="86"/>
      <c r="D18" s="86"/>
      <c r="E18" s="86"/>
      <c r="F18" s="86"/>
      <c r="G18" s="86"/>
      <c r="H18" s="86"/>
      <c r="I18" s="86"/>
      <c r="J18" s="86"/>
      <c r="K18" s="222">
        <v>136</v>
      </c>
      <c r="L18" s="145"/>
      <c r="M18" s="145">
        <v>-2</v>
      </c>
    </row>
    <row r="19" spans="1:13" ht="25.5" customHeight="1">
      <c r="A19" s="154" t="s">
        <v>28</v>
      </c>
      <c r="B19" s="180"/>
      <c r="C19" s="180"/>
      <c r="D19" s="180"/>
      <c r="E19" s="180"/>
      <c r="F19" s="180"/>
      <c r="G19" s="180"/>
      <c r="H19" s="55"/>
      <c r="I19" s="55"/>
      <c r="J19" s="56"/>
      <c r="K19" s="223">
        <f>SUM(K17:K18)</f>
        <v>303</v>
      </c>
      <c r="L19" s="142"/>
      <c r="M19" s="142">
        <f>SUM(M17:M18)</f>
        <v>219</v>
      </c>
    </row>
    <row r="20" spans="1:13" ht="25.5" customHeight="1">
      <c r="A20" s="199" t="s">
        <v>69</v>
      </c>
      <c r="I20" s="199"/>
      <c r="J20" s="199"/>
      <c r="K20" s="222">
        <v>16</v>
      </c>
      <c r="L20" s="145"/>
      <c r="M20" s="145">
        <v>7</v>
      </c>
    </row>
    <row r="21" spans="1:13" ht="25.5" customHeight="1">
      <c r="A21" s="98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226">
        <f>SUM(K19:K20)</f>
        <v>319</v>
      </c>
      <c r="L21" s="162"/>
      <c r="M21" s="162">
        <f>SUM(M19:M20)</f>
        <v>226</v>
      </c>
    </row>
    <row r="22" spans="1:13" ht="25.5" customHeight="1">
      <c r="A22" s="127" t="s">
        <v>23</v>
      </c>
      <c r="B22" s="129"/>
      <c r="C22" s="55"/>
      <c r="D22" s="55"/>
      <c r="E22" s="55"/>
      <c r="F22" s="55"/>
      <c r="G22" s="55"/>
      <c r="H22" s="55"/>
      <c r="I22" s="55"/>
      <c r="J22" s="55"/>
      <c r="K22" s="223"/>
      <c r="L22" s="142"/>
      <c r="M22" s="142"/>
    </row>
    <row r="23" spans="1:13" ht="25.5" customHeight="1">
      <c r="A23" s="56" t="s">
        <v>39</v>
      </c>
      <c r="C23" s="56"/>
      <c r="D23" s="56"/>
      <c r="E23" s="56"/>
      <c r="F23" s="56"/>
      <c r="G23" s="56"/>
      <c r="H23" s="56"/>
      <c r="I23" s="56"/>
      <c r="J23" s="56"/>
      <c r="K23" s="220">
        <v>255</v>
      </c>
      <c r="L23" s="221"/>
      <c r="M23" s="221">
        <v>153</v>
      </c>
    </row>
    <row r="24" spans="1:13" ht="25.5" customHeight="1">
      <c r="A24" s="86" t="s">
        <v>40</v>
      </c>
      <c r="B24" s="199"/>
      <c r="C24" s="86"/>
      <c r="D24" s="86"/>
      <c r="E24" s="86"/>
      <c r="F24" s="86"/>
      <c r="G24" s="86"/>
      <c r="H24" s="86"/>
      <c r="I24" s="86"/>
      <c r="J24" s="86"/>
      <c r="K24" s="222">
        <v>160</v>
      </c>
      <c r="L24" s="145"/>
      <c r="M24" s="145">
        <v>60</v>
      </c>
    </row>
    <row r="25" spans="1:13" ht="25.5" customHeight="1">
      <c r="A25" s="154" t="s">
        <v>28</v>
      </c>
      <c r="B25" s="56"/>
      <c r="C25" s="56"/>
      <c r="D25" s="56"/>
      <c r="E25" s="56"/>
      <c r="F25" s="56"/>
      <c r="G25" s="56"/>
      <c r="H25" s="56"/>
      <c r="I25" s="56"/>
      <c r="K25" s="220">
        <f>SUM(K23:K24)</f>
        <v>415</v>
      </c>
      <c r="L25" s="221"/>
      <c r="M25" s="221">
        <f>SUM(M23:M24)</f>
        <v>213</v>
      </c>
    </row>
    <row r="26" spans="1:13" ht="25.5" customHeight="1">
      <c r="A26" s="56" t="s">
        <v>30</v>
      </c>
      <c r="B26" s="56"/>
      <c r="C26" s="56"/>
      <c r="D26" s="56"/>
      <c r="E26" s="56"/>
      <c r="F26" s="56"/>
      <c r="G26" s="56"/>
      <c r="H26" s="56"/>
      <c r="I26" s="55"/>
      <c r="J26" s="55"/>
      <c r="K26" s="223">
        <v>-19</v>
      </c>
      <c r="L26" s="142"/>
      <c r="M26" s="79">
        <v>-3</v>
      </c>
    </row>
    <row r="27" spans="1:13" ht="25.5" customHeight="1">
      <c r="A27" s="98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226">
        <f>SUM(K25:K26)</f>
        <v>396</v>
      </c>
      <c r="L27" s="162"/>
      <c r="M27" s="162">
        <f>SUM(M25:M26)</f>
        <v>210</v>
      </c>
    </row>
    <row r="28" spans="1:13" ht="25.5" customHeight="1">
      <c r="A28" s="127" t="s">
        <v>68</v>
      </c>
      <c r="B28" s="55"/>
      <c r="C28" s="55"/>
      <c r="D28" s="55"/>
      <c r="E28" s="55"/>
      <c r="F28" s="55"/>
      <c r="G28" s="55"/>
      <c r="H28" s="55"/>
      <c r="I28" s="55"/>
      <c r="J28" s="55"/>
      <c r="K28" s="223"/>
      <c r="L28" s="142"/>
      <c r="M28" s="142"/>
    </row>
    <row r="29" spans="1:13" ht="25.5" customHeight="1">
      <c r="A29" s="56" t="s">
        <v>39</v>
      </c>
      <c r="C29" s="56"/>
      <c r="D29" s="56"/>
      <c r="E29" s="56"/>
      <c r="F29" s="56"/>
      <c r="G29" s="56"/>
      <c r="H29" s="56"/>
      <c r="I29" s="56"/>
      <c r="J29" s="56"/>
      <c r="K29" s="220">
        <v>8</v>
      </c>
      <c r="L29" s="221"/>
      <c r="M29" s="221">
        <v>9</v>
      </c>
    </row>
    <row r="30" spans="1:13" ht="25.5" customHeight="1">
      <c r="A30" s="86" t="s">
        <v>40</v>
      </c>
      <c r="B30" s="199"/>
      <c r="C30" s="86"/>
      <c r="D30" s="86"/>
      <c r="E30" s="86"/>
      <c r="F30" s="86"/>
      <c r="G30" s="86"/>
      <c r="H30" s="86"/>
      <c r="I30" s="86"/>
      <c r="J30" s="86"/>
      <c r="K30" s="222">
        <v>0</v>
      </c>
      <c r="L30" s="145"/>
      <c r="M30" s="145">
        <v>8</v>
      </c>
    </row>
    <row r="31" spans="1:13" ht="25.5" customHeight="1">
      <c r="A31" s="154" t="s">
        <v>28</v>
      </c>
      <c r="B31" s="56"/>
      <c r="C31" s="56"/>
      <c r="D31" s="56"/>
      <c r="E31" s="56"/>
      <c r="F31" s="56"/>
      <c r="G31" s="56"/>
      <c r="H31" s="56"/>
      <c r="I31" s="56"/>
      <c r="J31" s="56"/>
      <c r="K31" s="220">
        <f>SUM(K29:K30)</f>
        <v>8</v>
      </c>
      <c r="L31" s="221"/>
      <c r="M31" s="221">
        <f>SUM(M29:M30)</f>
        <v>17</v>
      </c>
    </row>
    <row r="32" spans="1:13" ht="25.5" customHeight="1">
      <c r="A32" s="56" t="s">
        <v>30</v>
      </c>
      <c r="B32" s="56"/>
      <c r="C32" s="56"/>
      <c r="D32" s="56"/>
      <c r="E32" s="56"/>
      <c r="F32" s="56"/>
      <c r="G32" s="56"/>
      <c r="H32" s="56"/>
      <c r="I32" s="86"/>
      <c r="J32" s="86"/>
      <c r="K32" s="222">
        <v>-29</v>
      </c>
      <c r="L32" s="145"/>
      <c r="M32" s="145">
        <v>-18</v>
      </c>
    </row>
    <row r="33" spans="1:13" ht="25.5" customHeight="1">
      <c r="A33" s="98" t="s">
        <v>38</v>
      </c>
      <c r="B33" s="98"/>
      <c r="C33" s="98"/>
      <c r="D33" s="98"/>
      <c r="E33" s="98"/>
      <c r="F33" s="98"/>
      <c r="G33" s="98"/>
      <c r="H33" s="98"/>
      <c r="I33" s="98"/>
      <c r="J33" s="98"/>
      <c r="K33" s="226">
        <f>SUM(K31:K32)</f>
        <v>-21</v>
      </c>
      <c r="L33" s="162"/>
      <c r="M33" s="162">
        <f>SUM(M31:M32)</f>
        <v>-1</v>
      </c>
    </row>
    <row r="34" spans="1:13" ht="25.5" customHeight="1">
      <c r="A34" s="127" t="s">
        <v>121</v>
      </c>
      <c r="B34" s="55"/>
      <c r="C34" s="55"/>
      <c r="D34" s="55"/>
      <c r="E34" s="55"/>
      <c r="F34" s="55"/>
      <c r="G34" s="55"/>
      <c r="H34" s="55"/>
      <c r="I34" s="180"/>
      <c r="J34" s="180"/>
      <c r="K34" s="227"/>
      <c r="L34" s="228"/>
      <c r="M34" s="228"/>
    </row>
    <row r="35" spans="1:13" ht="25.5" customHeight="1">
      <c r="A35" s="55" t="s">
        <v>62</v>
      </c>
      <c r="B35" s="55"/>
      <c r="C35" s="55"/>
      <c r="D35" s="55"/>
      <c r="E35" s="55"/>
      <c r="F35" s="55"/>
      <c r="G35" s="55"/>
      <c r="H35" s="55"/>
      <c r="I35" s="55"/>
      <c r="J35" s="55"/>
      <c r="K35" s="223">
        <v>51</v>
      </c>
      <c r="L35" s="142"/>
      <c r="M35" s="142">
        <v>70</v>
      </c>
    </row>
    <row r="36" spans="1:13" ht="25.5" customHeight="1">
      <c r="A36" s="56" t="s">
        <v>137</v>
      </c>
      <c r="B36" s="56"/>
      <c r="C36" s="56"/>
      <c r="D36" s="56"/>
      <c r="E36" s="56"/>
      <c r="F36" s="56"/>
      <c r="G36" s="56"/>
      <c r="H36" s="56"/>
      <c r="I36" s="55"/>
      <c r="J36" s="55"/>
      <c r="K36" s="223">
        <v>-118</v>
      </c>
      <c r="L36" s="142"/>
      <c r="M36" s="142">
        <v>-131</v>
      </c>
    </row>
    <row r="37" spans="1:13" ht="25.5" customHeight="1">
      <c r="A37" s="56" t="s">
        <v>245</v>
      </c>
      <c r="B37" s="56"/>
      <c r="C37" s="56"/>
      <c r="D37" s="56"/>
      <c r="E37" s="56"/>
      <c r="F37" s="56"/>
      <c r="G37" s="56"/>
      <c r="H37" s="56"/>
      <c r="I37" s="55"/>
      <c r="J37" s="55"/>
      <c r="K37" s="223"/>
      <c r="L37" s="142"/>
      <c r="M37" s="142"/>
    </row>
    <row r="38" spans="1:13" ht="25.5" customHeight="1">
      <c r="A38" s="56"/>
      <c r="B38" s="56" t="s">
        <v>246</v>
      </c>
      <c r="C38" s="56"/>
      <c r="D38" s="56"/>
      <c r="E38" s="56"/>
      <c r="F38" s="56"/>
      <c r="G38" s="56"/>
      <c r="H38" s="56"/>
      <c r="I38" s="55"/>
      <c r="J38" s="55"/>
      <c r="K38" s="223">
        <v>-39</v>
      </c>
      <c r="L38" s="142"/>
      <c r="M38" s="142">
        <v>-42</v>
      </c>
    </row>
    <row r="39" spans="1:13" ht="25.5" customHeight="1">
      <c r="A39" s="56"/>
      <c r="B39" s="56" t="s">
        <v>247</v>
      </c>
      <c r="C39" s="56"/>
      <c r="D39" s="56"/>
      <c r="E39" s="56"/>
      <c r="F39" s="56"/>
      <c r="G39" s="56"/>
      <c r="H39" s="56"/>
      <c r="I39" s="86"/>
      <c r="J39" s="86"/>
      <c r="K39" s="222">
        <v>-24</v>
      </c>
      <c r="L39" s="145"/>
      <c r="M39" s="145">
        <v>-14</v>
      </c>
    </row>
    <row r="40" spans="1:13" ht="25.5" customHeight="1">
      <c r="A40" s="98" t="s">
        <v>38</v>
      </c>
      <c r="B40" s="98"/>
      <c r="C40" s="98"/>
      <c r="D40" s="98"/>
      <c r="E40" s="98"/>
      <c r="F40" s="98"/>
      <c r="G40" s="98"/>
      <c r="H40" s="98"/>
      <c r="I40" s="98"/>
      <c r="J40" s="98"/>
      <c r="K40" s="226">
        <f>SUM(K35:K39)</f>
        <v>-130</v>
      </c>
      <c r="L40" s="162"/>
      <c r="M40" s="162">
        <f>SUM(M35:M39)</f>
        <v>-117</v>
      </c>
    </row>
    <row r="41" spans="1:13" ht="25.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227">
        <f>K15+K21+K27+K33+K40</f>
        <v>1250</v>
      </c>
      <c r="L41" s="227"/>
      <c r="M41" s="228">
        <f>M15+M21+M27+M33+M40</f>
        <v>1029</v>
      </c>
    </row>
    <row r="42" spans="1:13" ht="25.5" customHeight="1">
      <c r="A42" s="86" t="s">
        <v>161</v>
      </c>
      <c r="B42" s="86"/>
      <c r="C42" s="86"/>
      <c r="D42" s="86"/>
      <c r="E42" s="86"/>
      <c r="F42" s="86"/>
      <c r="G42" s="86"/>
      <c r="H42" s="86"/>
      <c r="I42" s="86"/>
      <c r="J42" s="86"/>
      <c r="K42" s="222">
        <v>-64</v>
      </c>
      <c r="L42" s="145"/>
      <c r="M42" s="150">
        <v>0</v>
      </c>
    </row>
    <row r="43" spans="1:13" ht="25.5" customHeight="1">
      <c r="A43" s="131"/>
      <c r="B43" s="55"/>
      <c r="C43" s="55"/>
      <c r="D43" s="55"/>
      <c r="E43" s="55"/>
      <c r="F43" s="55"/>
      <c r="G43" s="55"/>
      <c r="H43" s="55"/>
      <c r="I43" s="55"/>
      <c r="J43" s="56"/>
      <c r="K43" s="225"/>
      <c r="L43" s="221"/>
      <c r="M43" s="134"/>
    </row>
    <row r="44" spans="1:13" ht="25.5" customHeight="1" thickBot="1">
      <c r="A44" s="91" t="s">
        <v>166</v>
      </c>
      <c r="B44" s="91"/>
      <c r="C44" s="91"/>
      <c r="D44" s="91"/>
      <c r="E44" s="91"/>
      <c r="F44" s="91"/>
      <c r="G44" s="91"/>
      <c r="H44" s="91"/>
      <c r="I44" s="91"/>
      <c r="J44" s="91"/>
      <c r="K44" s="229">
        <f>SUM(K41:K43)</f>
        <v>1186</v>
      </c>
      <c r="L44" s="230"/>
      <c r="M44" s="231">
        <f>M40+M33+M27+M21+M15</f>
        <v>1029</v>
      </c>
    </row>
    <row r="45" spans="1:13" ht="25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225"/>
      <c r="L45" s="142"/>
      <c r="M45" s="134"/>
    </row>
    <row r="46" spans="1:13" ht="25.5" customHeight="1">
      <c r="A46" s="55" t="s">
        <v>143</v>
      </c>
      <c r="B46" s="127"/>
      <c r="C46" s="127"/>
      <c r="D46" s="127"/>
      <c r="E46" s="127"/>
      <c r="F46" s="127"/>
      <c r="G46" s="127"/>
      <c r="H46" s="127"/>
      <c r="I46" s="127"/>
      <c r="J46" s="99"/>
      <c r="K46" s="225"/>
      <c r="L46" s="221"/>
      <c r="M46" s="134"/>
    </row>
    <row r="47" spans="1:13" ht="25.5" customHeight="1">
      <c r="A47" s="55" t="s">
        <v>39</v>
      </c>
      <c r="B47" s="55"/>
      <c r="C47" s="55"/>
      <c r="D47" s="55"/>
      <c r="E47" s="55"/>
      <c r="F47" s="55"/>
      <c r="G47" s="55"/>
      <c r="H47" s="55"/>
      <c r="I47" s="55"/>
      <c r="J47" s="55"/>
      <c r="K47" s="223">
        <f>K29+K23+K17+K8</f>
        <v>673</v>
      </c>
      <c r="L47" s="142"/>
      <c r="M47" s="142">
        <v>613</v>
      </c>
    </row>
    <row r="48" spans="1:13" ht="25.5" customHeight="1">
      <c r="A48" s="135" t="s">
        <v>131</v>
      </c>
      <c r="B48" s="199"/>
      <c r="C48" s="199"/>
      <c r="D48" s="199"/>
      <c r="E48" s="199"/>
      <c r="F48" s="199"/>
      <c r="G48" s="199"/>
      <c r="H48" s="199"/>
      <c r="I48" s="199"/>
      <c r="J48" s="197"/>
      <c r="K48" s="222">
        <f>K9+K18+K24+K30</f>
        <v>673</v>
      </c>
      <c r="L48" s="145"/>
      <c r="M48" s="145">
        <v>544</v>
      </c>
    </row>
    <row r="49" spans="1:13" ht="25.5" customHeight="1">
      <c r="A49" s="154" t="s">
        <v>133</v>
      </c>
      <c r="J49" s="223"/>
      <c r="K49" s="223">
        <f>SUM(K47:K48)</f>
        <v>1346</v>
      </c>
      <c r="L49" s="221"/>
      <c r="M49" s="142">
        <f>SUM(M47:M48)</f>
        <v>1157</v>
      </c>
    </row>
    <row r="50" spans="1:13" ht="25.5" customHeight="1">
      <c r="A50" s="154" t="s">
        <v>132</v>
      </c>
      <c r="K50" s="220">
        <f>+K26+K32</f>
        <v>-48</v>
      </c>
      <c r="L50" s="221"/>
      <c r="M50" s="142">
        <f>+M26+M32</f>
        <v>-21</v>
      </c>
    </row>
    <row r="51" spans="1:13" ht="25.5" customHeight="1">
      <c r="A51" s="129" t="s">
        <v>122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223">
        <f>K11+K13+K14+K20+K40</f>
        <v>-48</v>
      </c>
      <c r="L51" s="142"/>
      <c r="M51" s="142">
        <f>M11+M13+M14+M20+M40</f>
        <v>-107</v>
      </c>
    </row>
    <row r="52" spans="1:13" ht="25.5" customHeight="1">
      <c r="A52" s="154" t="s">
        <v>161</v>
      </c>
      <c r="K52" s="220">
        <f>K42</f>
        <v>-64</v>
      </c>
      <c r="L52" s="156"/>
      <c r="M52" s="156">
        <v>0</v>
      </c>
    </row>
    <row r="53" spans="1:13" ht="25.5" customHeight="1" thickBot="1">
      <c r="A53" s="232" t="s">
        <v>38</v>
      </c>
      <c r="B53" s="232"/>
      <c r="C53" s="232"/>
      <c r="D53" s="232"/>
      <c r="E53" s="232"/>
      <c r="F53" s="232"/>
      <c r="G53" s="232"/>
      <c r="H53" s="232"/>
      <c r="I53" s="232"/>
      <c r="J53" s="233"/>
      <c r="K53" s="234">
        <f>SUM(K49:K52)</f>
        <v>1186</v>
      </c>
      <c r="L53" s="235"/>
      <c r="M53" s="235">
        <f>SUM(M49:M52)</f>
        <v>1029</v>
      </c>
    </row>
    <row r="54" ht="25.5" customHeight="1">
      <c r="K54" s="236"/>
    </row>
    <row r="55" ht="25.5" customHeight="1">
      <c r="K55" s="236"/>
    </row>
    <row r="56" ht="25.5" customHeight="1">
      <c r="K56" s="236"/>
    </row>
    <row r="57" ht="25.5" customHeight="1">
      <c r="K57" s="236"/>
    </row>
    <row r="58" ht="25.5" customHeight="1">
      <c r="K58" s="236"/>
    </row>
    <row r="59" ht="25.5" customHeight="1">
      <c r="K59" s="236"/>
    </row>
    <row r="60" ht="25.5" customHeight="1">
      <c r="K60" s="236"/>
    </row>
    <row r="61" ht="25.5" customHeight="1">
      <c r="K61" s="236"/>
    </row>
    <row r="62" ht="25.5" customHeight="1">
      <c r="K62" s="236"/>
    </row>
    <row r="63" ht="25.5" customHeight="1">
      <c r="K63" s="236"/>
    </row>
    <row r="64" ht="25.5" customHeight="1">
      <c r="K64" s="236"/>
    </row>
    <row r="65" ht="25.5" customHeight="1">
      <c r="K65" s="236"/>
    </row>
    <row r="66" ht="25.5" customHeight="1">
      <c r="K66" s="236"/>
    </row>
    <row r="67" ht="25.5" customHeight="1">
      <c r="K67" s="236"/>
    </row>
    <row r="68" ht="25.5" customHeight="1">
      <c r="K68" s="236"/>
    </row>
    <row r="69" ht="25.5" customHeight="1">
      <c r="K69" s="236"/>
    </row>
    <row r="70" ht="25.5" customHeight="1">
      <c r="K70" s="236"/>
    </row>
    <row r="71" ht="25.5" customHeight="1">
      <c r="K71" s="236"/>
    </row>
    <row r="72" ht="25.5" customHeight="1">
      <c r="K72" s="236"/>
    </row>
    <row r="73" ht="25.5" customHeight="1">
      <c r="K73" s="236"/>
    </row>
    <row r="74" ht="25.5" customHeight="1">
      <c r="K74" s="236"/>
    </row>
    <row r="75" ht="25.5" customHeight="1">
      <c r="K75" s="236"/>
    </row>
    <row r="76" ht="25.5" customHeight="1">
      <c r="K76" s="236"/>
    </row>
    <row r="77" ht="25.5" customHeight="1">
      <c r="K77" s="236"/>
    </row>
    <row r="78" ht="25.5" customHeight="1">
      <c r="K78" s="236"/>
    </row>
    <row r="79" ht="25.5" customHeight="1">
      <c r="K79" s="236"/>
    </row>
    <row r="80" ht="25.5" customHeight="1">
      <c r="K80" s="236"/>
    </row>
    <row r="81" ht="25.5" customHeight="1">
      <c r="K81" s="236"/>
    </row>
    <row r="82" ht="25.5" customHeight="1">
      <c r="K82" s="236"/>
    </row>
    <row r="83" ht="25.5" customHeight="1">
      <c r="K83" s="236"/>
    </row>
    <row r="84" ht="25.5" customHeight="1">
      <c r="K84" s="236"/>
    </row>
    <row r="85" ht="25.5" customHeight="1">
      <c r="K85" s="236"/>
    </row>
    <row r="86" ht="25.5" customHeight="1">
      <c r="K86" s="236"/>
    </row>
    <row r="87" ht="25.5" customHeight="1">
      <c r="K87" s="236"/>
    </row>
    <row r="88" ht="25.5" customHeight="1">
      <c r="K88" s="236"/>
    </row>
    <row r="89" ht="25.5" customHeight="1">
      <c r="K89" s="236"/>
    </row>
    <row r="90" ht="25.5" customHeight="1">
      <c r="K90" s="236"/>
    </row>
    <row r="91" ht="25.5" customHeight="1">
      <c r="K91" s="236"/>
    </row>
    <row r="92" ht="25.5" customHeight="1">
      <c r="K92" s="236"/>
    </row>
    <row r="93" ht="25.5" customHeight="1">
      <c r="K93" s="236"/>
    </row>
    <row r="94" ht="25.5" customHeight="1">
      <c r="K94" s="236"/>
    </row>
    <row r="95" ht="25.5" customHeight="1">
      <c r="K95" s="236"/>
    </row>
    <row r="96" ht="25.5" customHeight="1">
      <c r="K96" s="236"/>
    </row>
    <row r="97" ht="25.5" customHeight="1">
      <c r="K97" s="236"/>
    </row>
    <row r="98" ht="25.5" customHeight="1">
      <c r="K98" s="236"/>
    </row>
    <row r="99" ht="25.5" customHeight="1">
      <c r="K99" s="236"/>
    </row>
    <row r="100" ht="25.5" customHeight="1">
      <c r="K100" s="236"/>
    </row>
    <row r="101" ht="25.5" customHeight="1">
      <c r="K101" s="236"/>
    </row>
    <row r="102" ht="25.5" customHeight="1">
      <c r="K102" s="236"/>
    </row>
    <row r="103" ht="25.5" customHeight="1">
      <c r="K103" s="236"/>
    </row>
    <row r="104" ht="25.5" customHeight="1">
      <c r="K104" s="236"/>
    </row>
    <row r="105" ht="25.5" customHeight="1">
      <c r="K105" s="236"/>
    </row>
    <row r="106" ht="25.5" customHeight="1">
      <c r="K106" s="236"/>
    </row>
    <row r="107" ht="25.5" customHeight="1">
      <c r="K107" s="236"/>
    </row>
    <row r="108" ht="25.5" customHeight="1">
      <c r="K108" s="236"/>
    </row>
    <row r="109" ht="25.5" customHeight="1">
      <c r="K109" s="236"/>
    </row>
    <row r="110" ht="25.5" customHeight="1">
      <c r="K110" s="236"/>
    </row>
    <row r="111" ht="25.5" customHeight="1">
      <c r="K111" s="236"/>
    </row>
    <row r="112" ht="25.5" customHeight="1">
      <c r="K112" s="236"/>
    </row>
    <row r="113" ht="25.5" customHeight="1">
      <c r="K113" s="236"/>
    </row>
    <row r="114" ht="25.5" customHeight="1">
      <c r="K114" s="236"/>
    </row>
    <row r="115" ht="25.5" customHeight="1">
      <c r="K115" s="236"/>
    </row>
    <row r="116" ht="25.5" customHeight="1">
      <c r="K116" s="236"/>
    </row>
    <row r="117" ht="25.5" customHeight="1">
      <c r="K117" s="236"/>
    </row>
    <row r="118" ht="25.5" customHeight="1">
      <c r="K118" s="236"/>
    </row>
    <row r="119" ht="25.5" customHeight="1">
      <c r="K119" s="236"/>
    </row>
    <row r="120" ht="25.5" customHeight="1">
      <c r="K120" s="236"/>
    </row>
    <row r="121" ht="25.5" customHeight="1">
      <c r="K121" s="236"/>
    </row>
    <row r="122" ht="25.5" customHeight="1">
      <c r="K122" s="236"/>
    </row>
    <row r="123" ht="25.5" customHeight="1">
      <c r="K123" s="236"/>
    </row>
    <row r="124" ht="25.5" customHeight="1">
      <c r="K124" s="236"/>
    </row>
    <row r="125" ht="25.5" customHeight="1">
      <c r="K125" s="236"/>
    </row>
    <row r="126" ht="25.5" customHeight="1">
      <c r="K126" s="236"/>
    </row>
    <row r="127" ht="25.5" customHeight="1">
      <c r="K127" s="236"/>
    </row>
    <row r="128" ht="25.5" customHeight="1">
      <c r="K128" s="236"/>
    </row>
    <row r="129" ht="25.5" customHeight="1">
      <c r="K129" s="236"/>
    </row>
    <row r="130" ht="25.5" customHeight="1">
      <c r="K130" s="236"/>
    </row>
    <row r="131" ht="25.5" customHeight="1">
      <c r="K131" s="236"/>
    </row>
    <row r="132" ht="25.5" customHeight="1">
      <c r="K132" s="236"/>
    </row>
    <row r="133" ht="25.5" customHeight="1">
      <c r="K133" s="236"/>
    </row>
    <row r="134" ht="25.5" customHeight="1">
      <c r="K134" s="236"/>
    </row>
    <row r="135" ht="25.5" customHeight="1">
      <c r="K135" s="236"/>
    </row>
    <row r="136" ht="25.5" customHeight="1">
      <c r="K136" s="236"/>
    </row>
    <row r="137" ht="25.5" customHeight="1">
      <c r="K137" s="236"/>
    </row>
    <row r="138" ht="25.5" customHeight="1">
      <c r="K138" s="236"/>
    </row>
    <row r="139" ht="25.5" customHeight="1">
      <c r="K139" s="236"/>
    </row>
    <row r="140" ht="25.5" customHeight="1">
      <c r="K140" s="236"/>
    </row>
    <row r="141" ht="25.5" customHeight="1">
      <c r="K141" s="236"/>
    </row>
    <row r="142" ht="25.5" customHeight="1">
      <c r="K142" s="236"/>
    </row>
    <row r="143" ht="25.5" customHeight="1">
      <c r="K143" s="236"/>
    </row>
    <row r="144" ht="25.5" customHeight="1">
      <c r="K144" s="236"/>
    </row>
    <row r="145" ht="25.5" customHeight="1">
      <c r="K145" s="236"/>
    </row>
    <row r="146" ht="25.5" customHeight="1">
      <c r="K146" s="236"/>
    </row>
    <row r="147" ht="25.5" customHeight="1">
      <c r="K147" s="236"/>
    </row>
    <row r="148" ht="25.5" customHeight="1">
      <c r="K148" s="236"/>
    </row>
    <row r="149" ht="25.5" customHeight="1">
      <c r="K149" s="236"/>
    </row>
    <row r="150" ht="25.5" customHeight="1">
      <c r="K150" s="236"/>
    </row>
    <row r="151" ht="25.5" customHeight="1">
      <c r="K151" s="236"/>
    </row>
    <row r="152" ht="25.5" customHeight="1">
      <c r="K152" s="236"/>
    </row>
    <row r="153" ht="25.5" customHeight="1">
      <c r="K153" s="236"/>
    </row>
    <row r="154" ht="25.5" customHeight="1">
      <c r="K154" s="236"/>
    </row>
    <row r="155" ht="25.5" customHeight="1">
      <c r="K155" s="236"/>
    </row>
    <row r="156" ht="25.5" customHeight="1">
      <c r="K156" s="236"/>
    </row>
    <row r="157" ht="25.5" customHeight="1">
      <c r="K157" s="236"/>
    </row>
    <row r="158" ht="25.5" customHeight="1">
      <c r="K158" s="236"/>
    </row>
    <row r="159" ht="25.5" customHeight="1">
      <c r="K159" s="236"/>
    </row>
    <row r="160" ht="25.5" customHeight="1">
      <c r="K160" s="236"/>
    </row>
    <row r="161" ht="25.5" customHeight="1">
      <c r="K161" s="236"/>
    </row>
    <row r="162" ht="25.5" customHeight="1">
      <c r="K162" s="236"/>
    </row>
    <row r="163" ht="25.5" customHeight="1">
      <c r="K163" s="236"/>
    </row>
    <row r="164" ht="25.5" customHeight="1">
      <c r="K164" s="236"/>
    </row>
    <row r="165" ht="25.5" customHeight="1">
      <c r="K165" s="236"/>
    </row>
    <row r="166" ht="25.5" customHeight="1">
      <c r="K166" s="236"/>
    </row>
    <row r="167" ht="25.5" customHeight="1">
      <c r="K167" s="236"/>
    </row>
    <row r="168" ht="25.5" customHeight="1">
      <c r="K168" s="236"/>
    </row>
    <row r="169" ht="25.5" customHeight="1">
      <c r="K169" s="236"/>
    </row>
    <row r="170" ht="25.5" customHeight="1">
      <c r="K170" s="236"/>
    </row>
    <row r="171" ht="25.5" customHeight="1">
      <c r="K171" s="236"/>
    </row>
    <row r="172" ht="25.5" customHeight="1">
      <c r="K172" s="236"/>
    </row>
    <row r="173" ht="25.5" customHeight="1">
      <c r="K173" s="236"/>
    </row>
    <row r="174" ht="25.5" customHeight="1">
      <c r="K174" s="236"/>
    </row>
    <row r="175" ht="25.5" customHeight="1">
      <c r="K175" s="236"/>
    </row>
    <row r="176" ht="25.5" customHeight="1">
      <c r="K176" s="236"/>
    </row>
    <row r="177" ht="25.5" customHeight="1">
      <c r="K177" s="236"/>
    </row>
    <row r="178" ht="25.5" customHeight="1">
      <c r="K178" s="236"/>
    </row>
    <row r="179" ht="25.5" customHeight="1">
      <c r="K179" s="236"/>
    </row>
    <row r="180" ht="25.5" customHeight="1">
      <c r="K180" s="236"/>
    </row>
    <row r="181" ht="25.5" customHeight="1">
      <c r="K181" s="236"/>
    </row>
    <row r="182" ht="25.5" customHeight="1">
      <c r="K182" s="236"/>
    </row>
    <row r="183" ht="25.5" customHeight="1">
      <c r="K183" s="236"/>
    </row>
    <row r="184" ht="25.5" customHeight="1">
      <c r="K184" s="236"/>
    </row>
    <row r="185" ht="25.5" customHeight="1">
      <c r="K185" s="236"/>
    </row>
    <row r="186" ht="25.5" customHeight="1">
      <c r="K186" s="236"/>
    </row>
    <row r="187" ht="25.5" customHeight="1">
      <c r="K187" s="236"/>
    </row>
    <row r="188" ht="25.5" customHeight="1">
      <c r="K188" s="236"/>
    </row>
    <row r="189" ht="25.5" customHeight="1">
      <c r="K189" s="236"/>
    </row>
    <row r="190" ht="25.5" customHeight="1">
      <c r="K190" s="236"/>
    </row>
    <row r="191" ht="25.5" customHeight="1">
      <c r="K191" s="236"/>
    </row>
    <row r="192" ht="25.5" customHeight="1">
      <c r="K192" s="236"/>
    </row>
    <row r="193" ht="25.5" customHeight="1">
      <c r="K193" s="236"/>
    </row>
    <row r="194" ht="25.5" customHeight="1">
      <c r="K194" s="236"/>
    </row>
    <row r="195" ht="25.5" customHeight="1">
      <c r="K195" s="236"/>
    </row>
    <row r="196" ht="25.5" customHeight="1">
      <c r="K196" s="236"/>
    </row>
    <row r="197" ht="25.5" customHeight="1">
      <c r="K197" s="236"/>
    </row>
    <row r="198" ht="25.5" customHeight="1">
      <c r="K198" s="236"/>
    </row>
    <row r="199" ht="25.5" customHeight="1">
      <c r="K199" s="236"/>
    </row>
    <row r="200" ht="25.5" customHeight="1">
      <c r="K200" s="236"/>
    </row>
    <row r="201" ht="25.5" customHeight="1">
      <c r="K201" s="236"/>
    </row>
    <row r="202" ht="25.5" customHeight="1">
      <c r="K202" s="236"/>
    </row>
    <row r="203" ht="25.5" customHeight="1">
      <c r="K203" s="236"/>
    </row>
    <row r="204" ht="25.5" customHeight="1">
      <c r="K204" s="236"/>
    </row>
    <row r="205" ht="25.5" customHeight="1">
      <c r="K205" s="236"/>
    </row>
    <row r="206" ht="25.5" customHeight="1">
      <c r="K206" s="236"/>
    </row>
    <row r="207" ht="25.5" customHeight="1">
      <c r="K207" s="236"/>
    </row>
    <row r="208" ht="25.5" customHeight="1">
      <c r="K208" s="236"/>
    </row>
    <row r="209" ht="25.5" customHeight="1">
      <c r="K209" s="236"/>
    </row>
    <row r="210" ht="25.5" customHeight="1">
      <c r="K210" s="236"/>
    </row>
    <row r="211" ht="25.5" customHeight="1">
      <c r="K211" s="236"/>
    </row>
    <row r="212" ht="25.5" customHeight="1">
      <c r="K212" s="236"/>
    </row>
    <row r="213" ht="25.5" customHeight="1">
      <c r="K213" s="236"/>
    </row>
    <row r="214" ht="25.5" customHeight="1">
      <c r="K214" s="236"/>
    </row>
    <row r="215" ht="25.5" customHeight="1">
      <c r="K215" s="236"/>
    </row>
    <row r="216" ht="25.5" customHeight="1">
      <c r="K216" s="236"/>
    </row>
    <row r="217" ht="25.5" customHeight="1">
      <c r="K217" s="236"/>
    </row>
    <row r="218" ht="25.5" customHeight="1">
      <c r="K218" s="236"/>
    </row>
    <row r="219" ht="25.5" customHeight="1">
      <c r="K219" s="236"/>
    </row>
    <row r="220" ht="25.5" customHeight="1">
      <c r="K220" s="236"/>
    </row>
    <row r="221" ht="25.5" customHeight="1">
      <c r="K221" s="236"/>
    </row>
    <row r="222" ht="25.5" customHeight="1">
      <c r="K222" s="236"/>
    </row>
    <row r="223" ht="25.5" customHeight="1">
      <c r="K223" s="236"/>
    </row>
    <row r="224" ht="25.5" customHeight="1">
      <c r="K224" s="236"/>
    </row>
    <row r="225" ht="25.5" customHeight="1">
      <c r="K225" s="236"/>
    </row>
    <row r="226" ht="25.5" customHeight="1">
      <c r="K226" s="236"/>
    </row>
    <row r="227" ht="25.5" customHeight="1">
      <c r="K227" s="236"/>
    </row>
    <row r="228" ht="25.5" customHeight="1">
      <c r="K228" s="236"/>
    </row>
    <row r="229" ht="25.5" customHeight="1">
      <c r="K229" s="236"/>
    </row>
    <row r="230" ht="25.5" customHeight="1">
      <c r="K230" s="236"/>
    </row>
    <row r="231" ht="25.5" customHeight="1">
      <c r="K231" s="236"/>
    </row>
    <row r="232" ht="25.5" customHeight="1">
      <c r="K232" s="236"/>
    </row>
    <row r="233" ht="25.5" customHeight="1">
      <c r="K233" s="236"/>
    </row>
    <row r="234" ht="25.5" customHeight="1">
      <c r="K234" s="236"/>
    </row>
    <row r="235" ht="25.5" customHeight="1">
      <c r="K235" s="236"/>
    </row>
    <row r="236" ht="25.5" customHeight="1">
      <c r="K236" s="236"/>
    </row>
    <row r="237" ht="25.5" customHeight="1">
      <c r="K237" s="236"/>
    </row>
    <row r="238" ht="25.5" customHeight="1">
      <c r="K238" s="236"/>
    </row>
    <row r="239" ht="25.5" customHeight="1">
      <c r="K239" s="236"/>
    </row>
    <row r="240" ht="25.5" customHeight="1">
      <c r="K240" s="236"/>
    </row>
    <row r="241" ht="25.5" customHeight="1">
      <c r="K241" s="236"/>
    </row>
    <row r="242" ht="25.5" customHeight="1">
      <c r="K242" s="236"/>
    </row>
    <row r="243" ht="25.5" customHeight="1">
      <c r="K243" s="236"/>
    </row>
    <row r="244" ht="25.5" customHeight="1">
      <c r="K244" s="236"/>
    </row>
    <row r="245" ht="25.5" customHeight="1">
      <c r="K245" s="236"/>
    </row>
    <row r="246" ht="25.5" customHeight="1">
      <c r="K246" s="236"/>
    </row>
    <row r="247" ht="25.5" customHeight="1">
      <c r="K247" s="236"/>
    </row>
    <row r="248" ht="25.5" customHeight="1">
      <c r="K248" s="236"/>
    </row>
    <row r="249" ht="25.5" customHeight="1">
      <c r="K249" s="236"/>
    </row>
    <row r="250" ht="25.5" customHeight="1">
      <c r="K250" s="236"/>
    </row>
    <row r="251" ht="25.5" customHeight="1">
      <c r="K251" s="236"/>
    </row>
    <row r="252" ht="25.5" customHeight="1">
      <c r="K252" s="236"/>
    </row>
    <row r="253" ht="25.5" customHeight="1">
      <c r="K253" s="236"/>
    </row>
    <row r="254" ht="25.5" customHeight="1">
      <c r="K254" s="236"/>
    </row>
    <row r="255" ht="25.5" customHeight="1">
      <c r="K255" s="236"/>
    </row>
    <row r="256" ht="25.5" customHeight="1">
      <c r="K256" s="236"/>
    </row>
    <row r="257" ht="25.5" customHeight="1">
      <c r="K257" s="236"/>
    </row>
    <row r="258" ht="25.5" customHeight="1">
      <c r="K258" s="236"/>
    </row>
    <row r="259" ht="25.5" customHeight="1">
      <c r="K259" s="236"/>
    </row>
    <row r="260" ht="25.5" customHeight="1">
      <c r="K260" s="236"/>
    </row>
    <row r="261" ht="25.5" customHeight="1">
      <c r="K261" s="236"/>
    </row>
    <row r="262" ht="25.5" customHeight="1">
      <c r="K262" s="236"/>
    </row>
    <row r="263" ht="25.5" customHeight="1">
      <c r="K263" s="236"/>
    </row>
    <row r="264" ht="25.5" customHeight="1">
      <c r="K264" s="236"/>
    </row>
    <row r="265" ht="25.5" customHeight="1">
      <c r="K265" s="236"/>
    </row>
    <row r="266" ht="25.5" customHeight="1">
      <c r="K266" s="236"/>
    </row>
    <row r="267" ht="25.5" customHeight="1">
      <c r="K267" s="236"/>
    </row>
    <row r="268" ht="25.5" customHeight="1">
      <c r="K268" s="236"/>
    </row>
    <row r="269" ht="25.5" customHeight="1">
      <c r="K269" s="236"/>
    </row>
    <row r="270" ht="25.5" customHeight="1">
      <c r="K270" s="236"/>
    </row>
    <row r="271" ht="25.5" customHeight="1">
      <c r="K271" s="236"/>
    </row>
    <row r="272" ht="25.5" customHeight="1">
      <c r="K272" s="236"/>
    </row>
    <row r="273" ht="25.5" customHeight="1">
      <c r="K273" s="236"/>
    </row>
    <row r="274" ht="25.5" customHeight="1">
      <c r="K274" s="236"/>
    </row>
    <row r="275" ht="25.5" customHeight="1">
      <c r="K275" s="236"/>
    </row>
    <row r="276" ht="25.5" customHeight="1">
      <c r="K276" s="236"/>
    </row>
    <row r="277" ht="25.5" customHeight="1">
      <c r="K277" s="236"/>
    </row>
    <row r="278" ht="25.5" customHeight="1">
      <c r="K278" s="236"/>
    </row>
    <row r="279" ht="25.5" customHeight="1">
      <c r="K279" s="236"/>
    </row>
    <row r="280" ht="25.5" customHeight="1">
      <c r="K280" s="236"/>
    </row>
    <row r="281" ht="25.5" customHeight="1">
      <c r="K281" s="236"/>
    </row>
    <row r="282" ht="25.5" customHeight="1">
      <c r="K282" s="236"/>
    </row>
    <row r="283" ht="25.5" customHeight="1">
      <c r="K283" s="236"/>
    </row>
    <row r="284" ht="25.5" customHeight="1">
      <c r="K284" s="236"/>
    </row>
    <row r="285" ht="25.5" customHeight="1">
      <c r="K285" s="236"/>
    </row>
    <row r="286" ht="25.5" customHeight="1">
      <c r="K286" s="236"/>
    </row>
    <row r="287" ht="25.5" customHeight="1">
      <c r="K287" s="236"/>
    </row>
    <row r="288" ht="25.5" customHeight="1">
      <c r="K288" s="236"/>
    </row>
    <row r="289" ht="25.5" customHeight="1">
      <c r="K289" s="236"/>
    </row>
    <row r="290" ht="25.5" customHeight="1">
      <c r="K290" s="236"/>
    </row>
    <row r="291" ht="25.5" customHeight="1">
      <c r="K291" s="236"/>
    </row>
    <row r="292" ht="25.5" customHeight="1">
      <c r="K292" s="236"/>
    </row>
    <row r="293" ht="25.5" customHeight="1">
      <c r="K293" s="236"/>
    </row>
    <row r="294" ht="25.5" customHeight="1">
      <c r="K294" s="236"/>
    </row>
    <row r="295" ht="25.5" customHeight="1">
      <c r="K295" s="236"/>
    </row>
    <row r="296" ht="25.5" customHeight="1">
      <c r="K296" s="236"/>
    </row>
    <row r="297" ht="25.5" customHeight="1">
      <c r="K297" s="236"/>
    </row>
    <row r="298" ht="25.5" customHeight="1">
      <c r="K298" s="236"/>
    </row>
    <row r="299" ht="25.5" customHeight="1">
      <c r="K299" s="236"/>
    </row>
    <row r="300" ht="25.5" customHeight="1">
      <c r="K300" s="236"/>
    </row>
    <row r="301" ht="25.5" customHeight="1">
      <c r="K301" s="236"/>
    </row>
    <row r="302" ht="25.5" customHeight="1">
      <c r="K302" s="236"/>
    </row>
    <row r="303" ht="25.5" customHeight="1">
      <c r="K303" s="236"/>
    </row>
    <row r="304" ht="25.5" customHeight="1">
      <c r="K304" s="236"/>
    </row>
    <row r="305" ht="25.5" customHeight="1">
      <c r="K305" s="236"/>
    </row>
    <row r="306" ht="25.5" customHeight="1">
      <c r="K306" s="236"/>
    </row>
    <row r="307" ht="25.5" customHeight="1">
      <c r="K307" s="236"/>
    </row>
    <row r="308" ht="25.5" customHeight="1">
      <c r="K308" s="236"/>
    </row>
    <row r="309" ht="25.5" customHeight="1">
      <c r="K309" s="236"/>
    </row>
    <row r="310" ht="25.5" customHeight="1">
      <c r="K310" s="236"/>
    </row>
    <row r="311" ht="25.5" customHeight="1">
      <c r="K311" s="236"/>
    </row>
    <row r="312" ht="25.5" customHeight="1">
      <c r="K312" s="236"/>
    </row>
    <row r="313" ht="25.5" customHeight="1">
      <c r="K313" s="236"/>
    </row>
    <row r="314" ht="25.5" customHeight="1">
      <c r="K314" s="236"/>
    </row>
    <row r="315" ht="25.5" customHeight="1">
      <c r="K315" s="236"/>
    </row>
    <row r="316" ht="25.5" customHeight="1">
      <c r="K316" s="236"/>
    </row>
    <row r="317" ht="25.5" customHeight="1">
      <c r="K317" s="236"/>
    </row>
    <row r="318" ht="25.5" customHeight="1">
      <c r="K318" s="236"/>
    </row>
    <row r="319" ht="25.5" customHeight="1">
      <c r="K319" s="236"/>
    </row>
    <row r="320" ht="25.5" customHeight="1">
      <c r="K320" s="236"/>
    </row>
    <row r="321" ht="25.5" customHeight="1">
      <c r="K321" s="236"/>
    </row>
    <row r="322" ht="25.5" customHeight="1">
      <c r="K322" s="236"/>
    </row>
    <row r="323" ht="25.5" customHeight="1">
      <c r="K323" s="236"/>
    </row>
    <row r="324" ht="25.5" customHeight="1">
      <c r="K324" s="236"/>
    </row>
    <row r="325" ht="25.5" customHeight="1">
      <c r="K325" s="236"/>
    </row>
    <row r="326" ht="25.5" customHeight="1">
      <c r="K326" s="236"/>
    </row>
    <row r="327" ht="25.5" customHeight="1">
      <c r="K327" s="236"/>
    </row>
    <row r="328" ht="25.5" customHeight="1">
      <c r="K328" s="236"/>
    </row>
    <row r="329" ht="25.5" customHeight="1">
      <c r="K329" s="236"/>
    </row>
    <row r="330" ht="25.5" customHeight="1">
      <c r="K330" s="236"/>
    </row>
    <row r="331" ht="25.5" customHeight="1">
      <c r="K331" s="236"/>
    </row>
    <row r="332" ht="25.5" customHeight="1">
      <c r="K332" s="236"/>
    </row>
    <row r="333" ht="25.5" customHeight="1">
      <c r="K333" s="236"/>
    </row>
    <row r="334" ht="25.5" customHeight="1">
      <c r="K334" s="236"/>
    </row>
    <row r="335" ht="25.5" customHeight="1">
      <c r="K335" s="236"/>
    </row>
    <row r="336" ht="25.5" customHeight="1">
      <c r="K336" s="236"/>
    </row>
    <row r="337" ht="25.5" customHeight="1">
      <c r="K337" s="236"/>
    </row>
    <row r="338" ht="25.5" customHeight="1">
      <c r="K338" s="236"/>
    </row>
    <row r="339" ht="25.5" customHeight="1">
      <c r="K339" s="236"/>
    </row>
    <row r="340" ht="25.5" customHeight="1">
      <c r="K340" s="236"/>
    </row>
    <row r="341" ht="25.5" customHeight="1">
      <c r="K341" s="236"/>
    </row>
    <row r="342" ht="25.5" customHeight="1">
      <c r="K342" s="236"/>
    </row>
    <row r="343" ht="25.5" customHeight="1">
      <c r="K343" s="236"/>
    </row>
    <row r="344" ht="25.5" customHeight="1">
      <c r="K344" s="236"/>
    </row>
    <row r="345" ht="25.5" customHeight="1">
      <c r="K345" s="236"/>
    </row>
    <row r="346" ht="25.5" customHeight="1">
      <c r="K346" s="236"/>
    </row>
    <row r="347" ht="25.5" customHeight="1">
      <c r="K347" s="236"/>
    </row>
    <row r="348" ht="25.5" customHeight="1">
      <c r="K348" s="236"/>
    </row>
    <row r="349" ht="25.5" customHeight="1">
      <c r="K349" s="236"/>
    </row>
    <row r="350" ht="25.5" customHeight="1">
      <c r="K350" s="236"/>
    </row>
    <row r="351" ht="25.5" customHeight="1">
      <c r="K351" s="236"/>
    </row>
    <row r="352" ht="25.5" customHeight="1">
      <c r="K352" s="236"/>
    </row>
    <row r="353" ht="25.5" customHeight="1">
      <c r="K353" s="236"/>
    </row>
    <row r="354" ht="25.5" customHeight="1">
      <c r="K354" s="236"/>
    </row>
    <row r="355" ht="25.5" customHeight="1">
      <c r="K355" s="236"/>
    </row>
    <row r="356" ht="25.5" customHeight="1">
      <c r="K356" s="236"/>
    </row>
    <row r="357" ht="25.5" customHeight="1">
      <c r="K357" s="236"/>
    </row>
    <row r="358" ht="25.5" customHeight="1">
      <c r="K358" s="236"/>
    </row>
    <row r="359" ht="25.5" customHeight="1">
      <c r="K359" s="236"/>
    </row>
    <row r="360" ht="25.5" customHeight="1">
      <c r="K360" s="236"/>
    </row>
    <row r="361" ht="25.5" customHeight="1">
      <c r="K361" s="236"/>
    </row>
    <row r="362" ht="25.5" customHeight="1">
      <c r="K362" s="236"/>
    </row>
    <row r="363" ht="25.5" customHeight="1">
      <c r="K363" s="236"/>
    </row>
    <row r="364" ht="25.5" customHeight="1">
      <c r="K364" s="236"/>
    </row>
    <row r="365" ht="25.5" customHeight="1">
      <c r="K365" s="236"/>
    </row>
    <row r="366" ht="25.5" customHeight="1">
      <c r="K366" s="236"/>
    </row>
    <row r="367" ht="25.5" customHeight="1">
      <c r="K367" s="236"/>
    </row>
    <row r="368" ht="25.5" customHeight="1">
      <c r="K368" s="236"/>
    </row>
    <row r="369" ht="25.5" customHeight="1">
      <c r="K369" s="236"/>
    </row>
    <row r="370" ht="25.5" customHeight="1">
      <c r="K370" s="236"/>
    </row>
    <row r="371" ht="25.5" customHeight="1">
      <c r="K371" s="236"/>
    </row>
    <row r="372" ht="25.5" customHeight="1">
      <c r="K372" s="236"/>
    </row>
    <row r="373" ht="25.5" customHeight="1">
      <c r="K373" s="236"/>
    </row>
    <row r="374" ht="25.5" customHeight="1">
      <c r="K374" s="236"/>
    </row>
    <row r="375" ht="25.5" customHeight="1">
      <c r="K375" s="236"/>
    </row>
    <row r="376" ht="25.5" customHeight="1">
      <c r="K376" s="236"/>
    </row>
    <row r="377" ht="25.5" customHeight="1">
      <c r="K377" s="236"/>
    </row>
    <row r="378" ht="25.5" customHeight="1">
      <c r="K378" s="236"/>
    </row>
    <row r="379" ht="25.5" customHeight="1">
      <c r="K379" s="236"/>
    </row>
    <row r="380" ht="25.5" customHeight="1">
      <c r="K380" s="236"/>
    </row>
    <row r="381" ht="25.5" customHeight="1">
      <c r="K381" s="236"/>
    </row>
    <row r="382" ht="25.5" customHeight="1">
      <c r="K382" s="236"/>
    </row>
    <row r="383" ht="25.5" customHeight="1">
      <c r="K383" s="236"/>
    </row>
    <row r="384" ht="25.5" customHeight="1">
      <c r="K384" s="236"/>
    </row>
    <row r="385" ht="25.5" customHeight="1">
      <c r="K385" s="236"/>
    </row>
    <row r="386" ht="25.5" customHeight="1">
      <c r="K386" s="236"/>
    </row>
    <row r="387" ht="25.5" customHeight="1">
      <c r="K387" s="236"/>
    </row>
    <row r="388" ht="25.5" customHeight="1">
      <c r="K388" s="236"/>
    </row>
    <row r="389" ht="25.5" customHeight="1">
      <c r="K389" s="236"/>
    </row>
    <row r="390" ht="25.5" customHeight="1">
      <c r="K390" s="236"/>
    </row>
    <row r="391" ht="25.5" customHeight="1">
      <c r="K391" s="236"/>
    </row>
    <row r="392" ht="25.5" customHeight="1">
      <c r="K392" s="236"/>
    </row>
    <row r="393" ht="25.5" customHeight="1">
      <c r="K393" s="236"/>
    </row>
    <row r="394" ht="25.5" customHeight="1">
      <c r="K394" s="236"/>
    </row>
    <row r="395" ht="25.5" customHeight="1">
      <c r="K395" s="236"/>
    </row>
    <row r="396" ht="25.5" customHeight="1">
      <c r="K396" s="236"/>
    </row>
    <row r="397" ht="25.5" customHeight="1">
      <c r="K397" s="236"/>
    </row>
    <row r="398" ht="25.5" customHeight="1">
      <c r="K398" s="236"/>
    </row>
    <row r="399" ht="25.5" customHeight="1">
      <c r="K399" s="236"/>
    </row>
    <row r="400" ht="25.5" customHeight="1">
      <c r="K400" s="236"/>
    </row>
    <row r="401" ht="25.5" customHeight="1">
      <c r="K401" s="236"/>
    </row>
    <row r="402" ht="25.5" customHeight="1">
      <c r="K402" s="236"/>
    </row>
    <row r="403" ht="25.5" customHeight="1">
      <c r="K403" s="236"/>
    </row>
    <row r="404" ht="25.5" customHeight="1">
      <c r="K404" s="236"/>
    </row>
    <row r="405" ht="25.5" customHeight="1">
      <c r="K405" s="236"/>
    </row>
    <row r="406" ht="25.5" customHeight="1">
      <c r="K406" s="236"/>
    </row>
    <row r="407" ht="25.5" customHeight="1">
      <c r="K407" s="236"/>
    </row>
    <row r="408" ht="25.5" customHeight="1">
      <c r="K408" s="236"/>
    </row>
    <row r="409" ht="25.5" customHeight="1">
      <c r="K409" s="236"/>
    </row>
    <row r="410" ht="25.5" customHeight="1">
      <c r="K410" s="236"/>
    </row>
    <row r="411" ht="25.5" customHeight="1">
      <c r="K411" s="236"/>
    </row>
    <row r="412" ht="25.5" customHeight="1">
      <c r="K412" s="236"/>
    </row>
    <row r="413" ht="25.5" customHeight="1">
      <c r="K413" s="236"/>
    </row>
    <row r="414" ht="25.5" customHeight="1">
      <c r="K414" s="236"/>
    </row>
    <row r="415" ht="25.5" customHeight="1">
      <c r="K415" s="236"/>
    </row>
    <row r="416" ht="25.5" customHeight="1">
      <c r="K416" s="236"/>
    </row>
    <row r="417" ht="25.5" customHeight="1">
      <c r="K417" s="236"/>
    </row>
    <row r="418" ht="25.5" customHeight="1">
      <c r="K418" s="236"/>
    </row>
    <row r="419" ht="25.5" customHeight="1">
      <c r="K419" s="236"/>
    </row>
    <row r="420" ht="25.5" customHeight="1">
      <c r="K420" s="236"/>
    </row>
    <row r="421" ht="25.5" customHeight="1">
      <c r="K421" s="236"/>
    </row>
    <row r="422" ht="25.5" customHeight="1">
      <c r="K422" s="236"/>
    </row>
    <row r="423" ht="25.5" customHeight="1">
      <c r="K423" s="236"/>
    </row>
    <row r="424" ht="25.5" customHeight="1">
      <c r="K424" s="236"/>
    </row>
    <row r="425" ht="25.5" customHeight="1">
      <c r="K425" s="236"/>
    </row>
    <row r="426" ht="25.5" customHeight="1">
      <c r="K426" s="236"/>
    </row>
    <row r="427" ht="25.5" customHeight="1">
      <c r="K427" s="236"/>
    </row>
    <row r="428" ht="25.5" customHeight="1">
      <c r="K428" s="236"/>
    </row>
    <row r="429" ht="25.5" customHeight="1">
      <c r="K429" s="236"/>
    </row>
    <row r="430" ht="25.5" customHeight="1">
      <c r="K430" s="236"/>
    </row>
    <row r="431" ht="25.5" customHeight="1">
      <c r="K431" s="236"/>
    </row>
    <row r="432" ht="25.5" customHeight="1">
      <c r="K432" s="236"/>
    </row>
    <row r="433" ht="25.5" customHeight="1">
      <c r="K433" s="236"/>
    </row>
    <row r="434" ht="25.5" customHeight="1">
      <c r="K434" s="236"/>
    </row>
    <row r="435" ht="25.5" customHeight="1">
      <c r="K435" s="236"/>
    </row>
    <row r="436" ht="25.5" customHeight="1">
      <c r="K436" s="236"/>
    </row>
    <row r="437" ht="25.5" customHeight="1">
      <c r="K437" s="236"/>
    </row>
    <row r="438" ht="25.5" customHeight="1">
      <c r="K438" s="236"/>
    </row>
    <row r="439" ht="25.5" customHeight="1">
      <c r="K439" s="236"/>
    </row>
    <row r="440" ht="25.5" customHeight="1">
      <c r="K440" s="236"/>
    </row>
    <row r="441" ht="25.5" customHeight="1">
      <c r="K441" s="236"/>
    </row>
    <row r="442" ht="25.5" customHeight="1">
      <c r="K442" s="236"/>
    </row>
    <row r="443" ht="25.5" customHeight="1">
      <c r="K443" s="236"/>
    </row>
    <row r="444" ht="25.5" customHeight="1">
      <c r="K444" s="236"/>
    </row>
    <row r="445" ht="25.5" customHeight="1">
      <c r="K445" s="236"/>
    </row>
    <row r="446" ht="25.5" customHeight="1">
      <c r="K446" s="236"/>
    </row>
    <row r="447" ht="25.5" customHeight="1">
      <c r="K447" s="236"/>
    </row>
    <row r="448" ht="25.5" customHeight="1">
      <c r="K448" s="236"/>
    </row>
    <row r="449" ht="25.5" customHeight="1">
      <c r="K449" s="236"/>
    </row>
    <row r="450" ht="25.5" customHeight="1">
      <c r="K450" s="236"/>
    </row>
    <row r="451" ht="25.5" customHeight="1">
      <c r="K451" s="236"/>
    </row>
    <row r="452" ht="25.5" customHeight="1">
      <c r="K452" s="236"/>
    </row>
    <row r="453" ht="25.5" customHeight="1">
      <c r="K453" s="236"/>
    </row>
    <row r="454" ht="25.5" customHeight="1">
      <c r="K454" s="236"/>
    </row>
    <row r="455" ht="25.5" customHeight="1">
      <c r="K455" s="236"/>
    </row>
    <row r="456" ht="25.5" customHeight="1">
      <c r="K456" s="236"/>
    </row>
    <row r="457" ht="25.5" customHeight="1">
      <c r="K457" s="236"/>
    </row>
    <row r="458" ht="25.5" customHeight="1">
      <c r="K458" s="236"/>
    </row>
    <row r="459" ht="25.5" customHeight="1">
      <c r="K459" s="236"/>
    </row>
    <row r="460" ht="25.5" customHeight="1">
      <c r="K460" s="236"/>
    </row>
    <row r="461" ht="25.5" customHeight="1">
      <c r="K461" s="236"/>
    </row>
    <row r="462" ht="25.5" customHeight="1">
      <c r="K462" s="236"/>
    </row>
    <row r="463" ht="25.5" customHeight="1">
      <c r="K463" s="236"/>
    </row>
    <row r="464" ht="25.5" customHeight="1">
      <c r="K464" s="236"/>
    </row>
    <row r="465" ht="25.5" customHeight="1">
      <c r="K465" s="236"/>
    </row>
    <row r="466" ht="25.5" customHeight="1">
      <c r="K466" s="236"/>
    </row>
    <row r="467" ht="25.5" customHeight="1">
      <c r="K467" s="236"/>
    </row>
    <row r="468" ht="25.5" customHeight="1">
      <c r="K468" s="236"/>
    </row>
    <row r="469" ht="25.5" customHeight="1">
      <c r="K469" s="236"/>
    </row>
    <row r="470" ht="25.5" customHeight="1">
      <c r="K470" s="236"/>
    </row>
    <row r="471" ht="25.5" customHeight="1">
      <c r="K471" s="236"/>
    </row>
    <row r="472" ht="25.5" customHeight="1">
      <c r="K472" s="236"/>
    </row>
    <row r="473" ht="25.5" customHeight="1">
      <c r="K473" s="236"/>
    </row>
    <row r="474" ht="25.5" customHeight="1">
      <c r="K474" s="236"/>
    </row>
    <row r="475" ht="25.5" customHeight="1">
      <c r="K475" s="236"/>
    </row>
    <row r="476" ht="25.5" customHeight="1">
      <c r="K476" s="236"/>
    </row>
    <row r="477" ht="25.5" customHeight="1">
      <c r="K477" s="236"/>
    </row>
    <row r="478" ht="25.5" customHeight="1">
      <c r="K478" s="236"/>
    </row>
    <row r="479" ht="25.5" customHeight="1">
      <c r="K479" s="236"/>
    </row>
    <row r="480" ht="25.5" customHeight="1">
      <c r="K480" s="236"/>
    </row>
    <row r="481" ht="25.5" customHeight="1">
      <c r="K481" s="236"/>
    </row>
    <row r="482" ht="25.5" customHeight="1">
      <c r="K482" s="236"/>
    </row>
    <row r="483" ht="25.5" customHeight="1">
      <c r="K483" s="236"/>
    </row>
    <row r="484" ht="25.5" customHeight="1">
      <c r="K484" s="236"/>
    </row>
    <row r="485" ht="25.5" customHeight="1">
      <c r="K485" s="236"/>
    </row>
  </sheetData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zoomScale="75" zoomScaleNormal="75" zoomScaleSheetLayoutView="67" workbookViewId="0" topLeftCell="A1">
      <selection activeCell="A1" sqref="A1"/>
    </sheetView>
  </sheetViews>
  <sheetFormatPr defaultColWidth="9.77734375" defaultRowHeight="25.5" customHeight="1"/>
  <cols>
    <col min="1" max="1" width="4.10546875" style="56" customWidth="1"/>
    <col min="2" max="2" width="3.5546875" style="56" customWidth="1"/>
    <col min="3" max="3" width="3.77734375" style="56" customWidth="1"/>
    <col min="4" max="4" width="7.88671875" style="56" customWidth="1"/>
    <col min="5" max="12" width="9.77734375" style="56" customWidth="1"/>
    <col min="13" max="13" width="6.6640625" style="56" customWidth="1"/>
    <col min="14" max="14" width="0.88671875" style="56" customWidth="1"/>
    <col min="15" max="15" width="11.5546875" style="99" customWidth="1"/>
    <col min="16" max="16" width="5.99609375" style="56" customWidth="1"/>
    <col min="17" max="17" width="11.5546875" style="56" customWidth="1"/>
    <col min="18" max="16384" width="9.77734375" style="56" customWidth="1"/>
  </cols>
  <sheetData>
    <row r="1" spans="1:15" s="54" customFormat="1" ht="25.5" customHeight="1">
      <c r="A1" s="181" t="s">
        <v>130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7"/>
    </row>
    <row r="2" spans="15:17" ht="25.5" customHeight="1">
      <c r="O2" s="116"/>
      <c r="Q2" s="187"/>
    </row>
    <row r="3" spans="15:17" ht="25.5" customHeight="1">
      <c r="O3" s="237"/>
      <c r="Q3" s="238" t="s">
        <v>178</v>
      </c>
    </row>
    <row r="4" spans="1:17" ht="26.25" customHeight="1" thickBot="1">
      <c r="A4" s="239" t="s">
        <v>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88" t="s">
        <v>81</v>
      </c>
      <c r="P4" s="92"/>
      <c r="Q4" s="189" t="s">
        <v>64</v>
      </c>
    </row>
    <row r="5" spans="1:17" ht="25.5" customHeight="1">
      <c r="A5" s="240" t="s">
        <v>123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243"/>
      <c r="Q5" s="243"/>
    </row>
    <row r="6" spans="2:17" ht="25.5" customHeight="1">
      <c r="B6" s="56" t="s">
        <v>42</v>
      </c>
      <c r="O6" s="220">
        <v>40948</v>
      </c>
      <c r="P6" s="221"/>
      <c r="Q6" s="221">
        <v>51232</v>
      </c>
    </row>
    <row r="7" spans="2:17" ht="25.5" customHeight="1">
      <c r="B7" s="56" t="s">
        <v>43</v>
      </c>
      <c r="O7" s="220">
        <v>59183</v>
      </c>
      <c r="P7" s="221"/>
      <c r="Q7" s="221">
        <v>48594</v>
      </c>
    </row>
    <row r="8" spans="2:17" ht="25.5" customHeight="1">
      <c r="B8" s="56" t="s">
        <v>44</v>
      </c>
      <c r="O8" s="220">
        <v>10487</v>
      </c>
      <c r="P8" s="221"/>
      <c r="Q8" s="221">
        <v>10303</v>
      </c>
    </row>
    <row r="9" spans="2:17" ht="25.5" customHeight="1">
      <c r="B9" s="56" t="s">
        <v>45</v>
      </c>
      <c r="O9" s="220">
        <v>4176</v>
      </c>
      <c r="P9" s="221"/>
      <c r="Q9" s="221">
        <v>3875</v>
      </c>
    </row>
    <row r="10" spans="1:17" ht="25.5" customHeight="1">
      <c r="A10" s="86"/>
      <c r="B10" s="86" t="s">
        <v>124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22">
        <v>5108</v>
      </c>
      <c r="P10" s="145"/>
      <c r="Q10" s="145">
        <v>4507</v>
      </c>
    </row>
    <row r="11" spans="1:17" ht="25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227">
        <f>SUM(O6:O10)</f>
        <v>119902</v>
      </c>
      <c r="P11" s="228"/>
      <c r="Q11" s="228">
        <f>SUM(Q6:Q10)</f>
        <v>118511</v>
      </c>
    </row>
    <row r="12" spans="1:17" ht="25.5" customHeight="1">
      <c r="A12" s="55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23">
        <v>17453</v>
      </c>
      <c r="P12" s="142"/>
      <c r="Q12" s="142">
        <v>18323</v>
      </c>
    </row>
    <row r="13" spans="1:17" ht="25.5" customHeight="1">
      <c r="A13" s="56" t="s">
        <v>63</v>
      </c>
      <c r="O13" s="220">
        <v>8972</v>
      </c>
      <c r="P13" s="221"/>
      <c r="Q13" s="221">
        <v>8603</v>
      </c>
    </row>
    <row r="14" spans="1:17" ht="25.5" customHeight="1">
      <c r="A14" s="56" t="s">
        <v>58</v>
      </c>
      <c r="O14" s="220">
        <v>1687</v>
      </c>
      <c r="P14" s="221"/>
      <c r="Q14" s="221">
        <v>1611</v>
      </c>
    </row>
    <row r="15" spans="1:17" ht="25.5" customHeight="1">
      <c r="A15" s="56" t="s">
        <v>204</v>
      </c>
      <c r="N15" s="244"/>
      <c r="O15" s="244">
        <v>19</v>
      </c>
      <c r="P15" s="244"/>
      <c r="Q15" s="132">
        <v>38</v>
      </c>
    </row>
    <row r="16" spans="1:17" ht="25.5" customHeight="1">
      <c r="A16" s="56" t="s">
        <v>206</v>
      </c>
      <c r="N16" s="244"/>
      <c r="O16" s="244"/>
      <c r="P16" s="244"/>
      <c r="Q16" s="132"/>
    </row>
    <row r="17" spans="2:17" ht="25.5" customHeight="1">
      <c r="B17" s="56" t="s">
        <v>205</v>
      </c>
      <c r="N17" s="244"/>
      <c r="O17" s="244">
        <v>-1980</v>
      </c>
      <c r="P17" s="244"/>
      <c r="Q17" s="132">
        <v>-1568</v>
      </c>
    </row>
    <row r="18" spans="1:17" ht="25.5" customHeight="1">
      <c r="A18" s="245"/>
      <c r="B18" s="55" t="s">
        <v>77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44"/>
      <c r="O18" s="244">
        <v>-172</v>
      </c>
      <c r="P18" s="244"/>
      <c r="Q18" s="246">
        <v>-167</v>
      </c>
    </row>
    <row r="19" spans="1:17" ht="25.5" customHeight="1">
      <c r="A19" s="55" t="s">
        <v>78</v>
      </c>
      <c r="L19" s="55"/>
      <c r="M19" s="55"/>
      <c r="N19" s="55"/>
      <c r="O19" s="223">
        <v>3204</v>
      </c>
      <c r="P19" s="221"/>
      <c r="Q19" s="221">
        <v>2952</v>
      </c>
    </row>
    <row r="20" spans="1:17" ht="25.5" customHeight="1">
      <c r="A20" s="56" t="s">
        <v>79</v>
      </c>
      <c r="L20" s="55"/>
      <c r="M20" s="55"/>
      <c r="N20" s="55"/>
      <c r="O20" s="223">
        <v>-332</v>
      </c>
      <c r="P20" s="142"/>
      <c r="Q20" s="142">
        <v>-322</v>
      </c>
    </row>
    <row r="21" spans="1:17" ht="25.5" customHeight="1">
      <c r="A21" s="56" t="s">
        <v>125</v>
      </c>
      <c r="L21" s="55"/>
      <c r="M21" s="55"/>
      <c r="N21" s="55"/>
      <c r="O21" s="223">
        <v>-3394</v>
      </c>
      <c r="P21" s="142"/>
      <c r="Q21" s="142">
        <v>-2652</v>
      </c>
    </row>
    <row r="22" spans="1:17" ht="25.5" customHeight="1">
      <c r="A22" s="56" t="s">
        <v>209</v>
      </c>
      <c r="L22" s="55"/>
      <c r="M22" s="55"/>
      <c r="N22" s="55"/>
      <c r="O22" s="223">
        <v>-1330</v>
      </c>
      <c r="P22" s="142"/>
      <c r="Q22" s="157">
        <v>0</v>
      </c>
    </row>
    <row r="23" spans="1:17" ht="25.5" customHeight="1">
      <c r="A23" s="56" t="s">
        <v>21</v>
      </c>
      <c r="L23" s="55"/>
      <c r="M23" s="55"/>
      <c r="N23" s="55"/>
      <c r="O23" s="223">
        <v>-124</v>
      </c>
      <c r="P23" s="142"/>
      <c r="Q23" s="157">
        <v>0</v>
      </c>
    </row>
    <row r="24" spans="1:17" ht="25.5" customHeight="1">
      <c r="A24" s="56" t="s">
        <v>177</v>
      </c>
      <c r="L24" s="55"/>
      <c r="M24" s="55"/>
      <c r="N24" s="55"/>
      <c r="O24" s="223">
        <v>-2005</v>
      </c>
      <c r="P24" s="142"/>
      <c r="Q24" s="142">
        <v>-2924</v>
      </c>
    </row>
    <row r="25" spans="1:17" ht="25.5" customHeight="1">
      <c r="A25" s="86" t="s">
        <v>248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222">
        <v>-84</v>
      </c>
      <c r="P25" s="145"/>
      <c r="Q25" s="147">
        <v>657</v>
      </c>
    </row>
    <row r="26" spans="15:17" ht="25.5" customHeight="1">
      <c r="O26" s="220">
        <f>SUM(O11:O25)</f>
        <v>141816</v>
      </c>
      <c r="P26" s="221"/>
      <c r="Q26" s="221">
        <f>SUM(Q11:Q25)</f>
        <v>143062</v>
      </c>
    </row>
    <row r="27" spans="1:17" ht="25.5" customHeight="1">
      <c r="A27" s="56" t="s">
        <v>208</v>
      </c>
      <c r="O27" s="220"/>
      <c r="P27" s="221"/>
      <c r="Q27" s="221"/>
    </row>
    <row r="28" spans="2:17" ht="25.5" customHeight="1">
      <c r="B28" s="56" t="s">
        <v>89</v>
      </c>
      <c r="O28" s="220">
        <v>-85583</v>
      </c>
      <c r="P28" s="221"/>
      <c r="Q28" s="221">
        <v>-82743</v>
      </c>
    </row>
    <row r="29" spans="2:17" ht="25.5" customHeight="1">
      <c r="B29" s="56" t="s">
        <v>109</v>
      </c>
      <c r="O29" s="220">
        <v>-25055</v>
      </c>
      <c r="P29" s="221"/>
      <c r="Q29" s="221">
        <v>-23585</v>
      </c>
    </row>
    <row r="30" spans="2:17" ht="25.5" customHeight="1">
      <c r="B30" s="56" t="s">
        <v>23</v>
      </c>
      <c r="O30" s="220">
        <v>-4941</v>
      </c>
      <c r="P30" s="221"/>
      <c r="Q30" s="221">
        <v>-3269</v>
      </c>
    </row>
    <row r="31" spans="1:17" ht="25.5" customHeight="1">
      <c r="A31" s="86"/>
      <c r="B31" s="86" t="s">
        <v>68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247">
        <v>-634</v>
      </c>
      <c r="P31" s="145"/>
      <c r="Q31" s="139">
        <v>-593</v>
      </c>
    </row>
    <row r="32" spans="15:17" ht="25.5" customHeight="1">
      <c r="O32" s="220">
        <f>SUM(O28:O31)</f>
        <v>-116213</v>
      </c>
      <c r="P32" s="221"/>
      <c r="Q32" s="248">
        <f>SUM(Q28:Q31)</f>
        <v>-110190</v>
      </c>
    </row>
    <row r="33" spans="1:17" ht="25.5" customHeight="1">
      <c r="A33" s="56" t="s">
        <v>207</v>
      </c>
      <c r="O33" s="220">
        <v>-13202</v>
      </c>
      <c r="P33" s="221"/>
      <c r="Q33" s="248">
        <f>-23267+2543</f>
        <v>-20724</v>
      </c>
    </row>
    <row r="34" spans="1:17" ht="25.5" customHeight="1">
      <c r="A34" s="86" t="s">
        <v>47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222">
        <v>4200</v>
      </c>
      <c r="P34" s="145"/>
      <c r="Q34" s="145">
        <v>4805</v>
      </c>
    </row>
    <row r="35" spans="1:18" ht="25.5" customHeight="1">
      <c r="A35" s="56" t="s">
        <v>158</v>
      </c>
      <c r="F35" s="80"/>
      <c r="O35" s="220"/>
      <c r="P35" s="221"/>
      <c r="Q35" s="221"/>
      <c r="R35" s="115"/>
    </row>
    <row r="36" spans="1:17" ht="25.5" customHeight="1">
      <c r="A36" s="56" t="s">
        <v>159</v>
      </c>
      <c r="F36" s="80"/>
      <c r="O36" s="249">
        <f>SUM(O32:O34)</f>
        <v>-125215</v>
      </c>
      <c r="P36" s="248"/>
      <c r="Q36" s="248">
        <f>SUM(Q32:Q34)</f>
        <v>-126109</v>
      </c>
    </row>
    <row r="37" spans="1:17" ht="25.5" customHeight="1">
      <c r="A37" s="56" t="s">
        <v>138</v>
      </c>
      <c r="F37" s="80"/>
      <c r="G37" s="55"/>
      <c r="H37" s="55"/>
      <c r="I37" s="55"/>
      <c r="J37" s="55"/>
      <c r="K37" s="55"/>
      <c r="L37" s="55"/>
      <c r="M37" s="55"/>
      <c r="O37" s="220">
        <v>-8333</v>
      </c>
      <c r="P37" s="248"/>
      <c r="Q37" s="248">
        <v>-8040</v>
      </c>
    </row>
    <row r="38" spans="1:17" s="55" customFormat="1" ht="25.5" customHeight="1">
      <c r="A38" s="56" t="s">
        <v>80</v>
      </c>
      <c r="B38" s="56"/>
      <c r="C38" s="56"/>
      <c r="D38" s="56"/>
      <c r="E38" s="56"/>
      <c r="F38" s="85"/>
      <c r="M38" s="86"/>
      <c r="N38" s="86"/>
      <c r="O38" s="222">
        <v>-118</v>
      </c>
      <c r="P38" s="147"/>
      <c r="Q38" s="147">
        <v>-137</v>
      </c>
    </row>
    <row r="39" spans="1:17" ht="25.5" customHeight="1">
      <c r="A39" s="98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166">
        <f>O26+O36+O37+O38</f>
        <v>8150</v>
      </c>
      <c r="P39" s="167"/>
      <c r="Q39" s="167">
        <v>8776</v>
      </c>
    </row>
    <row r="40" spans="1:17" ht="25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53"/>
      <c r="P40" s="250"/>
      <c r="Q40" s="250"/>
    </row>
    <row r="41" spans="1:17" ht="25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53"/>
      <c r="P41" s="250"/>
      <c r="Q41" s="238" t="s">
        <v>178</v>
      </c>
    </row>
    <row r="42" spans="1:17" ht="25.5" customHeight="1" thickBot="1">
      <c r="A42" s="91" t="s">
        <v>127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4" t="s">
        <v>81</v>
      </c>
      <c r="P42" s="95"/>
      <c r="Q42" s="95" t="s">
        <v>64</v>
      </c>
    </row>
    <row r="43" spans="1:29" s="55" customFormat="1" ht="25.5" customHeight="1">
      <c r="A43" s="56" t="s">
        <v>49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52">
        <v>100</v>
      </c>
      <c r="P43" s="253"/>
      <c r="Q43" s="253">
        <v>99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17" ht="25.5" customHeight="1">
      <c r="A44" s="56" t="s">
        <v>50</v>
      </c>
      <c r="O44" s="252">
        <v>533</v>
      </c>
      <c r="P44" s="253"/>
      <c r="Q44" s="253">
        <v>458</v>
      </c>
    </row>
    <row r="45" spans="1:17" ht="25.5" customHeight="1">
      <c r="A45" s="86" t="s">
        <v>51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224">
        <f>3303+14</f>
        <v>3317</v>
      </c>
      <c r="P45" s="254"/>
      <c r="Q45" s="254">
        <v>3414</v>
      </c>
    </row>
    <row r="46" spans="1:17" ht="25.5" customHeight="1">
      <c r="A46" s="56" t="s">
        <v>314</v>
      </c>
      <c r="O46" s="252">
        <f>SUM(O43:O45)</f>
        <v>3950</v>
      </c>
      <c r="P46" s="253"/>
      <c r="Q46" s="253">
        <f>SUM(Q43:Q45)</f>
        <v>3971</v>
      </c>
    </row>
    <row r="47" spans="1:17" ht="25.5" customHeight="1">
      <c r="A47" s="56" t="s">
        <v>52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24">
        <v>4200</v>
      </c>
      <c r="P47" s="254"/>
      <c r="Q47" s="254">
        <v>4805</v>
      </c>
    </row>
    <row r="48" spans="1:29" s="55" customFormat="1" ht="25.5" customHeight="1">
      <c r="A48" s="98" t="s">
        <v>126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224">
        <f>SUM(O46:O47)</f>
        <v>8150</v>
      </c>
      <c r="P48" s="254"/>
      <c r="Q48" s="254">
        <f>SUM(Q46:Q47)</f>
        <v>8776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5:17" ht="25.5" customHeight="1">
      <c r="O49" s="187"/>
      <c r="P49" s="187"/>
      <c r="Q49" s="187"/>
    </row>
    <row r="50" spans="1:17" ht="25.5" customHeight="1">
      <c r="A50" s="258" t="s">
        <v>157</v>
      </c>
      <c r="O50" s="187"/>
      <c r="P50" s="187"/>
      <c r="Q50" s="187"/>
    </row>
    <row r="51" spans="1:17" ht="25.5" customHeight="1">
      <c r="A51" s="255"/>
      <c r="B51" s="56" t="s">
        <v>312</v>
      </c>
      <c r="O51" s="187"/>
      <c r="P51" s="187"/>
      <c r="Q51" s="187"/>
    </row>
    <row r="52" spans="1:17" ht="25.5" customHeight="1">
      <c r="A52" s="80"/>
      <c r="B52" s="80" t="s">
        <v>313</v>
      </c>
      <c r="D52" s="80"/>
      <c r="E52" s="80"/>
      <c r="F52" s="80"/>
      <c r="G52" s="80"/>
      <c r="H52" s="80"/>
      <c r="I52" s="80"/>
      <c r="J52" s="80"/>
      <c r="M52" s="256"/>
      <c r="N52" s="251"/>
      <c r="O52" s="257"/>
      <c r="P52" s="187"/>
      <c r="Q52" s="187"/>
    </row>
    <row r="53" ht="25.5" customHeight="1">
      <c r="B53" s="56" t="s">
        <v>315</v>
      </c>
    </row>
    <row r="54" ht="25.5" customHeight="1">
      <c r="B54" s="56" t="s">
        <v>316</v>
      </c>
    </row>
    <row r="55" ht="25.5" customHeight="1">
      <c r="B55" s="56" t="s">
        <v>317</v>
      </c>
    </row>
    <row r="59" ht="25.5" customHeight="1">
      <c r="O59" s="56"/>
    </row>
    <row r="60" spans="1:15" ht="25.5" customHeight="1">
      <c r="A60" s="99"/>
      <c r="O60" s="56"/>
    </row>
    <row r="61" ht="25.5" customHeight="1">
      <c r="O61" s="56"/>
    </row>
    <row r="62" spans="1:15" ht="25.5" customHeight="1">
      <c r="A62" s="99"/>
      <c r="O62" s="56"/>
    </row>
    <row r="63" spans="1:15" ht="25.5" customHeight="1">
      <c r="A63" s="99"/>
      <c r="O63" s="56"/>
    </row>
    <row r="64" ht="25.5" customHeight="1">
      <c r="O64" s="56"/>
    </row>
    <row r="65" ht="25.5" customHeight="1">
      <c r="O65" s="56"/>
    </row>
    <row r="66" ht="25.5" customHeight="1">
      <c r="O66" s="56"/>
    </row>
    <row r="67" ht="25.5" customHeight="1">
      <c r="O67" s="56"/>
    </row>
    <row r="68" ht="25.5" customHeight="1">
      <c r="O68" s="56"/>
    </row>
    <row r="69" ht="25.5" customHeight="1">
      <c r="O69" s="56"/>
    </row>
    <row r="70" ht="25.5" customHeight="1">
      <c r="O70" s="56"/>
    </row>
    <row r="71" ht="25.5" customHeight="1">
      <c r="O71" s="56"/>
    </row>
    <row r="72" ht="25.5" customHeight="1">
      <c r="O72" s="56"/>
    </row>
    <row r="73" ht="25.5" customHeight="1">
      <c r="O73" s="56"/>
    </row>
    <row r="74" ht="25.5" customHeight="1">
      <c r="O74" s="56"/>
    </row>
    <row r="75" ht="25.5" customHeight="1">
      <c r="O75" s="56"/>
    </row>
    <row r="76" ht="25.5" customHeight="1">
      <c r="O76" s="56"/>
    </row>
    <row r="77" ht="25.5" customHeight="1">
      <c r="O77" s="56"/>
    </row>
    <row r="78" ht="25.5" customHeight="1">
      <c r="O78" s="56"/>
    </row>
    <row r="79" ht="25.5" customHeight="1">
      <c r="O79" s="56"/>
    </row>
    <row r="80" ht="25.5" customHeight="1">
      <c r="O80" s="56"/>
    </row>
    <row r="81" ht="25.5" customHeight="1">
      <c r="O81" s="56"/>
    </row>
    <row r="82" ht="25.5" customHeight="1">
      <c r="O82" s="56"/>
    </row>
    <row r="83" ht="25.5" customHeight="1">
      <c r="O83" s="56"/>
    </row>
    <row r="84" ht="25.5" customHeight="1">
      <c r="O84" s="56"/>
    </row>
    <row r="85" ht="25.5" customHeight="1">
      <c r="O85" s="56"/>
    </row>
    <row r="86" ht="25.5" customHeight="1">
      <c r="O86" s="56"/>
    </row>
    <row r="87" ht="25.5" customHeight="1">
      <c r="O87" s="56"/>
    </row>
    <row r="88" ht="25.5" customHeight="1">
      <c r="O88" s="56"/>
    </row>
    <row r="89" ht="25.5" customHeight="1">
      <c r="O89" s="56"/>
    </row>
    <row r="90" ht="25.5" customHeight="1">
      <c r="O90" s="56"/>
    </row>
    <row r="91" ht="25.5" customHeight="1">
      <c r="O91" s="56"/>
    </row>
    <row r="92" ht="25.5" customHeight="1">
      <c r="O92" s="56"/>
    </row>
    <row r="93" ht="25.5" customHeight="1">
      <c r="O93" s="56"/>
    </row>
  </sheetData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33"/>
  <sheetViews>
    <sheetView showGridLines="0" zoomScale="75" zoomScaleNormal="75" zoomScaleSheetLayoutView="63" workbookViewId="0" topLeftCell="A1">
      <selection activeCell="A1" sqref="A1"/>
    </sheetView>
  </sheetViews>
  <sheetFormatPr defaultColWidth="8.88671875" defaultRowHeight="25.5" customHeight="1"/>
  <cols>
    <col min="1" max="1" width="4.77734375" style="56" customWidth="1"/>
    <col min="2" max="2" width="8.88671875" style="56" customWidth="1"/>
    <col min="3" max="3" width="10.10546875" style="56" customWidth="1"/>
    <col min="4" max="7" width="8.88671875" style="56" customWidth="1"/>
    <col min="8" max="9" width="6.99609375" style="56" customWidth="1"/>
    <col min="10" max="10" width="15.4453125" style="56" customWidth="1"/>
    <col min="11" max="11" width="8.21484375" style="56" bestFit="1" customWidth="1"/>
    <col min="12" max="12" width="4.3359375" style="56" customWidth="1"/>
    <col min="13" max="13" width="11.88671875" style="56" customWidth="1"/>
    <col min="14" max="14" width="7.77734375" style="56" customWidth="1"/>
    <col min="15" max="15" width="11.77734375" style="56" customWidth="1"/>
    <col min="16" max="16" width="7.4453125" style="55" customWidth="1"/>
    <col min="17" max="17" width="10.21484375" style="56" customWidth="1"/>
    <col min="18" max="16384" width="8.88671875" style="56" customWidth="1"/>
  </cols>
  <sheetData>
    <row r="1" spans="1:18" ht="25.5" customHeight="1">
      <c r="A1" s="181" t="s">
        <v>130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9"/>
      <c r="N1" s="259"/>
      <c r="O1" s="116"/>
      <c r="P1" s="117"/>
      <c r="Q1" s="55"/>
      <c r="R1" s="201"/>
    </row>
    <row r="2" spans="1:18" ht="25.5" customHeight="1">
      <c r="A2" s="77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9"/>
      <c r="N2" s="259"/>
      <c r="O2" s="116"/>
      <c r="P2" s="117"/>
      <c r="Q2" s="55"/>
      <c r="R2" s="201"/>
    </row>
    <row r="3" spans="1:17" ht="25.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60"/>
      <c r="N3" s="260"/>
      <c r="O3" s="187" t="s">
        <v>178</v>
      </c>
      <c r="P3" s="56"/>
      <c r="Q3" s="55"/>
    </row>
    <row r="4" spans="1:17" ht="25.5" customHeight="1" thickBot="1">
      <c r="A4" s="91" t="s">
        <v>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88" t="s">
        <v>81</v>
      </c>
      <c r="N4" s="188"/>
      <c r="O4" s="189" t="s">
        <v>64</v>
      </c>
      <c r="P4" s="56"/>
      <c r="Q4" s="55"/>
    </row>
    <row r="5" spans="1:17" ht="25.5" customHeight="1">
      <c r="A5" s="56" t="s">
        <v>202</v>
      </c>
      <c r="M5" s="88">
        <v>-217</v>
      </c>
      <c r="N5" s="84"/>
      <c r="O5" s="261">
        <v>511</v>
      </c>
      <c r="P5" s="56"/>
      <c r="Q5" s="55"/>
    </row>
    <row r="6" spans="1:17" ht="25.5" customHeight="1">
      <c r="A6" s="56" t="s">
        <v>35</v>
      </c>
      <c r="M6" s="84">
        <v>53</v>
      </c>
      <c r="N6" s="84"/>
      <c r="O6" s="261">
        <v>187</v>
      </c>
      <c r="P6" s="56"/>
      <c r="Q6" s="55"/>
    </row>
    <row r="7" spans="1:17" ht="25.5" customHeight="1">
      <c r="A7" s="56" t="s">
        <v>117</v>
      </c>
      <c r="M7" s="373" t="s">
        <v>12</v>
      </c>
      <c r="N7" s="262"/>
      <c r="O7" s="263">
        <v>90</v>
      </c>
      <c r="P7" s="56"/>
      <c r="Q7" s="55"/>
    </row>
    <row r="8" spans="1:17" ht="25.5" customHeight="1">
      <c r="A8" s="56" t="s">
        <v>33</v>
      </c>
      <c r="M8" s="84">
        <v>42</v>
      </c>
      <c r="N8" s="84"/>
      <c r="O8" s="263">
        <v>184</v>
      </c>
      <c r="P8" s="56"/>
      <c r="Q8" s="55"/>
    </row>
    <row r="9" spans="1:17" ht="25.5" customHeight="1">
      <c r="A9" s="86" t="s">
        <v>31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264">
        <v>-504</v>
      </c>
      <c r="N9" s="264"/>
      <c r="O9" s="265">
        <v>-484</v>
      </c>
      <c r="P9" s="56"/>
      <c r="Q9" s="55"/>
    </row>
    <row r="10" spans="1:17" ht="25.5" customHeight="1">
      <c r="A10" s="55" t="s">
        <v>183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M10" s="88">
        <f>SUM(M5:M9)</f>
        <v>-626</v>
      </c>
      <c r="N10" s="84"/>
      <c r="O10" s="218">
        <f>SUM(O5:O9)</f>
        <v>488</v>
      </c>
      <c r="P10" s="56"/>
      <c r="Q10" s="55"/>
    </row>
    <row r="11" spans="1:17" ht="25.5" customHeight="1">
      <c r="A11" s="180" t="s">
        <v>186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266"/>
      <c r="N11" s="266"/>
      <c r="O11" s="267"/>
      <c r="P11" s="56"/>
      <c r="Q11" s="55"/>
    </row>
    <row r="12" spans="1:17" ht="25.5" customHeight="1">
      <c r="A12" s="55"/>
      <c r="B12" s="55" t="s">
        <v>210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83">
        <v>8833</v>
      </c>
      <c r="N12" s="83"/>
      <c r="O12" s="218">
        <v>8342</v>
      </c>
      <c r="P12" s="56"/>
      <c r="Q12" s="55"/>
    </row>
    <row r="13" spans="1:17" ht="25.5" customHeight="1">
      <c r="A13" s="55"/>
      <c r="B13" s="55" t="s">
        <v>211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68">
        <v>-57</v>
      </c>
      <c r="N13" s="83"/>
      <c r="O13" s="218">
        <v>-54</v>
      </c>
      <c r="P13" s="56"/>
      <c r="Q13" s="55"/>
    </row>
    <row r="14" spans="1:17" ht="25.5" customHeight="1">
      <c r="A14" s="98"/>
      <c r="B14" s="98" t="s">
        <v>212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0">
        <f>SUM(M12:M13)</f>
        <v>8776</v>
      </c>
      <c r="N14" s="90"/>
      <c r="O14" s="269">
        <f>SUM(O12:O13)</f>
        <v>8288</v>
      </c>
      <c r="P14" s="56"/>
      <c r="Q14" s="55"/>
    </row>
    <row r="15" spans="1:17" ht="25.5" customHeight="1">
      <c r="A15" s="270" t="s">
        <v>191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0">
        <f>M10+M14</f>
        <v>8150</v>
      </c>
      <c r="N15" s="90"/>
      <c r="O15" s="269">
        <f>O10+O14</f>
        <v>8776</v>
      </c>
      <c r="P15" s="56"/>
      <c r="Q15" s="55"/>
    </row>
    <row r="16" spans="1:17" ht="25.5" customHeight="1">
      <c r="A16" s="12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71"/>
      <c r="N16" s="271"/>
      <c r="O16" s="218"/>
      <c r="P16" s="56"/>
      <c r="Q16" s="55"/>
    </row>
    <row r="17" spans="1:17" ht="25.5" customHeight="1">
      <c r="A17" s="127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71"/>
      <c r="N17" s="271"/>
      <c r="O17" s="187" t="s">
        <v>178</v>
      </c>
      <c r="P17" s="56"/>
      <c r="Q17" s="55"/>
    </row>
    <row r="18" spans="1:17" ht="25.5" customHeight="1" thickBot="1">
      <c r="A18" s="91" t="s">
        <v>134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88" t="s">
        <v>81</v>
      </c>
      <c r="N18" s="188"/>
      <c r="O18" s="189" t="s">
        <v>64</v>
      </c>
      <c r="P18" s="56"/>
      <c r="Q18" s="55"/>
    </row>
    <row r="19" spans="1:17" ht="25.5" customHeight="1">
      <c r="A19" s="56" t="s">
        <v>213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27"/>
      <c r="N19" s="127"/>
      <c r="P19" s="56"/>
      <c r="Q19" s="55"/>
    </row>
    <row r="20" spans="2:17" ht="25.5" customHeight="1">
      <c r="B20" s="56" t="s">
        <v>28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68">
        <v>3656</v>
      </c>
      <c r="N20" s="268"/>
      <c r="O20" s="218">
        <v>4227</v>
      </c>
      <c r="P20" s="56"/>
      <c r="Q20" s="55"/>
    </row>
    <row r="21" spans="2:17" ht="25.5" customHeight="1">
      <c r="B21" s="56" t="s">
        <v>29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373" t="s">
        <v>12</v>
      </c>
      <c r="N21" s="268"/>
      <c r="O21" s="218">
        <f>206-71</f>
        <v>135</v>
      </c>
      <c r="P21" s="56"/>
      <c r="Q21" s="55"/>
    </row>
    <row r="22" spans="2:17" ht="25.5" customHeight="1">
      <c r="B22" s="56" t="s">
        <v>66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268">
        <v>329</v>
      </c>
      <c r="N22" s="268"/>
      <c r="O22" s="218">
        <v>341</v>
      </c>
      <c r="P22" s="56"/>
      <c r="Q22" s="55"/>
    </row>
    <row r="23" spans="1:17" ht="25.5" customHeight="1">
      <c r="A23" s="86"/>
      <c r="B23" s="86" t="s">
        <v>67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264">
        <v>380</v>
      </c>
      <c r="N23" s="264"/>
      <c r="O23" s="265">
        <v>426</v>
      </c>
      <c r="P23" s="56"/>
      <c r="Q23" s="55"/>
    </row>
    <row r="24" spans="3:17" ht="25.5" customHeight="1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272">
        <f>SUM(M20:M23)</f>
        <v>4365</v>
      </c>
      <c r="N24" s="272"/>
      <c r="O24" s="218">
        <f>SUM(O20:O23)</f>
        <v>5129</v>
      </c>
      <c r="P24" s="56"/>
      <c r="Q24" s="55"/>
    </row>
    <row r="25" spans="1:17" ht="25.5" customHeight="1">
      <c r="A25" s="56" t="s">
        <v>109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68">
        <v>2817</v>
      </c>
      <c r="N25" s="268"/>
      <c r="O25" s="218">
        <v>2756</v>
      </c>
      <c r="P25" s="56"/>
      <c r="Q25" s="55"/>
    </row>
    <row r="26" spans="1:17" ht="25.5" customHeight="1">
      <c r="A26" s="56" t="s">
        <v>23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68">
        <v>1089</v>
      </c>
      <c r="N26" s="268"/>
      <c r="O26" s="218">
        <v>793</v>
      </c>
      <c r="P26" s="56"/>
      <c r="Q26" s="55"/>
    </row>
    <row r="27" spans="1:17" ht="25.5" customHeight="1">
      <c r="A27" s="56" t="s">
        <v>68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68">
        <v>90</v>
      </c>
      <c r="N27" s="268"/>
      <c r="O27" s="218">
        <v>82</v>
      </c>
      <c r="P27" s="56"/>
      <c r="Q27" s="55"/>
    </row>
    <row r="28" spans="1:17" ht="25.5" customHeight="1">
      <c r="A28" s="56" t="s">
        <v>215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68">
        <v>-211</v>
      </c>
      <c r="N28" s="268"/>
      <c r="O28" s="218">
        <f>151-206+71</f>
        <v>16</v>
      </c>
      <c r="P28" s="56"/>
      <c r="Q28" s="55"/>
    </row>
    <row r="29" spans="1:17" ht="25.5" customHeight="1">
      <c r="A29" s="27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273">
        <f>SUM(M24:M28)</f>
        <v>8150</v>
      </c>
      <c r="N29" s="273"/>
      <c r="O29" s="269">
        <f>SUM(O24:O28)</f>
        <v>8776</v>
      </c>
      <c r="P29" s="56"/>
      <c r="Q29" s="55"/>
    </row>
    <row r="30" spans="1:17" ht="25.5" customHeight="1">
      <c r="A30" s="12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218"/>
      <c r="P30" s="56"/>
      <c r="Q30" s="55"/>
    </row>
    <row r="31" spans="1:17" ht="25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6"/>
      <c r="M31" s="116"/>
      <c r="N31" s="116"/>
      <c r="O31" s="127"/>
      <c r="P31" s="56"/>
      <c r="Q31" s="55"/>
    </row>
    <row r="32" spans="12:16" ht="25.5" customHeight="1">
      <c r="L32" s="116"/>
      <c r="M32" s="116"/>
      <c r="N32" s="116"/>
      <c r="P32" s="56"/>
    </row>
    <row r="33" spans="1:16" ht="25.5" customHeight="1">
      <c r="A33" s="99"/>
      <c r="K33" s="116"/>
      <c r="L33" s="116"/>
      <c r="M33" s="274"/>
      <c r="N33" s="274"/>
      <c r="P33" s="56"/>
    </row>
  </sheetData>
  <printOptions/>
  <pageMargins left="0.75" right="0.75" top="1" bottom="1" header="0.5" footer="0.5"/>
  <pageSetup fitToHeight="1" fitToWidth="1" horizontalDpi="600" verticalDpi="600" orientation="portrait" paperSize="9" scale="51" r:id="rId1"/>
  <rowBreaks count="1" manualBreakCount="1">
    <brk id="5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75" zoomScaleNormal="75" workbookViewId="0" topLeftCell="A1">
      <selection activeCell="P11" sqref="P11:S15"/>
    </sheetView>
  </sheetViews>
  <sheetFormatPr defaultColWidth="8.88671875" defaultRowHeight="19.5" customHeight="1"/>
  <cols>
    <col min="1" max="11" width="8.88671875" style="56" customWidth="1"/>
    <col min="12" max="13" width="12.77734375" style="56" customWidth="1"/>
    <col min="14" max="16384" width="8.88671875" style="56" customWidth="1"/>
  </cols>
  <sheetData>
    <row r="1" ht="25.5" customHeight="1">
      <c r="A1" s="181" t="s">
        <v>130</v>
      </c>
    </row>
    <row r="3" s="55" customFormat="1" ht="19.5" customHeight="1">
      <c r="A3" s="213" t="s">
        <v>369</v>
      </c>
    </row>
    <row r="5" ht="19.5" customHeight="1">
      <c r="A5" s="375" t="s">
        <v>249</v>
      </c>
    </row>
    <row r="7" ht="19.5" customHeight="1">
      <c r="A7" s="56" t="s">
        <v>20</v>
      </c>
    </row>
    <row r="8" ht="19.5" customHeight="1">
      <c r="A8" s="56" t="s">
        <v>250</v>
      </c>
    </row>
    <row r="9" ht="19.5" customHeight="1">
      <c r="A9" s="56" t="s">
        <v>251</v>
      </c>
    </row>
    <row r="10" ht="19.5" customHeight="1">
      <c r="A10" s="56" t="s">
        <v>252</v>
      </c>
    </row>
    <row r="11" ht="19.5" customHeight="1">
      <c r="A11" s="56" t="s">
        <v>253</v>
      </c>
    </row>
    <row r="13" ht="19.5" customHeight="1">
      <c r="A13" s="56" t="s">
        <v>254</v>
      </c>
    </row>
    <row r="14" ht="19.5" customHeight="1">
      <c r="A14" s="56" t="s">
        <v>255</v>
      </c>
    </row>
    <row r="16" ht="19.5" customHeight="1">
      <c r="A16" s="56" t="s">
        <v>295</v>
      </c>
    </row>
    <row r="17" ht="19.5" customHeight="1">
      <c r="A17" s="56" t="s">
        <v>296</v>
      </c>
    </row>
    <row r="18" ht="19.5" customHeight="1">
      <c r="A18" s="56" t="s">
        <v>297</v>
      </c>
    </row>
    <row r="19" ht="19.5" customHeight="1">
      <c r="A19" s="56" t="s">
        <v>256</v>
      </c>
    </row>
    <row r="21" ht="19.5" customHeight="1">
      <c r="A21" s="56" t="s">
        <v>318</v>
      </c>
    </row>
    <row r="22" ht="19.5" customHeight="1">
      <c r="A22" s="56" t="s">
        <v>298</v>
      </c>
    </row>
    <row r="23" ht="19.5" customHeight="1">
      <c r="A23" s="56" t="s">
        <v>299</v>
      </c>
    </row>
    <row r="25" ht="19.5" customHeight="1">
      <c r="A25" s="56" t="s">
        <v>300</v>
      </c>
    </row>
    <row r="26" ht="19.5" customHeight="1">
      <c r="A26" s="56" t="s">
        <v>257</v>
      </c>
    </row>
    <row r="28" ht="19.5" customHeight="1">
      <c r="A28" s="56" t="s">
        <v>258</v>
      </c>
    </row>
    <row r="30" ht="19.5" customHeight="1">
      <c r="A30" s="375" t="s">
        <v>259</v>
      </c>
    </row>
    <row r="33" spans="1:13" ht="19.5" customHeight="1">
      <c r="A33" s="376" t="s">
        <v>260</v>
      </c>
      <c r="L33" s="388">
        <v>2001</v>
      </c>
      <c r="M33" s="388">
        <v>2000</v>
      </c>
    </row>
    <row r="34" spans="12:13" ht="19.5" customHeight="1">
      <c r="L34" s="260"/>
      <c r="M34" s="260"/>
    </row>
    <row r="35" spans="1:13" ht="19.5" customHeight="1">
      <c r="A35" s="56" t="s">
        <v>261</v>
      </c>
      <c r="L35" s="260"/>
      <c r="M35" s="260"/>
    </row>
    <row r="36" spans="12:13" ht="19.5" customHeight="1">
      <c r="L36" s="260"/>
      <c r="M36" s="260"/>
    </row>
    <row r="37" spans="3:13" ht="19.5" customHeight="1">
      <c r="C37" s="56" t="s">
        <v>262</v>
      </c>
      <c r="L37" s="377">
        <v>0.075</v>
      </c>
      <c r="M37" s="377">
        <v>0.08</v>
      </c>
    </row>
    <row r="38" spans="3:13" ht="19.5" customHeight="1">
      <c r="C38" s="56" t="s">
        <v>263</v>
      </c>
      <c r="L38" s="260" t="s">
        <v>264</v>
      </c>
      <c r="M38" s="377">
        <v>0.08</v>
      </c>
    </row>
    <row r="39" spans="3:13" ht="19.5" customHeight="1">
      <c r="C39" s="56" t="s">
        <v>265</v>
      </c>
      <c r="L39" s="377">
        <v>0.075</v>
      </c>
      <c r="M39" s="377">
        <v>0.08</v>
      </c>
    </row>
    <row r="40" spans="3:13" ht="19.5" customHeight="1">
      <c r="C40" s="56" t="s">
        <v>266</v>
      </c>
      <c r="L40" s="377">
        <v>0.05</v>
      </c>
      <c r="M40" s="377">
        <v>0.06</v>
      </c>
    </row>
    <row r="41" spans="3:13" ht="19.5" customHeight="1">
      <c r="C41" s="56" t="s">
        <v>267</v>
      </c>
      <c r="L41" s="377">
        <v>0.06</v>
      </c>
      <c r="M41" s="377">
        <v>0.07</v>
      </c>
    </row>
    <row r="42" spans="12:13" ht="19.5" customHeight="1">
      <c r="L42" s="260"/>
      <c r="M42" s="377"/>
    </row>
    <row r="43" spans="3:13" ht="19.5" customHeight="1">
      <c r="C43" s="56" t="s">
        <v>301</v>
      </c>
      <c r="L43" s="260"/>
      <c r="M43" s="377"/>
    </row>
    <row r="44" spans="3:13" ht="19.5" customHeight="1">
      <c r="C44" s="56" t="s">
        <v>268</v>
      </c>
      <c r="L44" s="377">
        <v>0.071</v>
      </c>
      <c r="M44" s="377">
        <v>0.08</v>
      </c>
    </row>
    <row r="45" spans="12:13" ht="19.5" customHeight="1">
      <c r="L45" s="260"/>
      <c r="M45" s="260"/>
    </row>
    <row r="46" spans="3:13" ht="19.5" customHeight="1">
      <c r="C46" s="56" t="s">
        <v>269</v>
      </c>
      <c r="L46" s="377">
        <v>0.026</v>
      </c>
      <c r="M46" s="377">
        <v>0.025</v>
      </c>
    </row>
    <row r="47" spans="12:13" ht="19.5" customHeight="1">
      <c r="L47" s="377"/>
      <c r="M47" s="260"/>
    </row>
    <row r="48" spans="1:13" ht="19.5" customHeight="1">
      <c r="A48" s="56" t="s">
        <v>270</v>
      </c>
      <c r="L48" s="377"/>
      <c r="M48" s="260"/>
    </row>
    <row r="49" spans="12:13" ht="19.5" customHeight="1">
      <c r="L49" s="377"/>
      <c r="M49" s="260"/>
    </row>
    <row r="50" spans="3:13" ht="19.5" customHeight="1">
      <c r="C50" s="56" t="s">
        <v>271</v>
      </c>
      <c r="L50" s="377">
        <v>0.071</v>
      </c>
      <c r="M50" s="377">
        <v>0.08</v>
      </c>
    </row>
    <row r="51" spans="3:13" ht="19.5" customHeight="1">
      <c r="C51" s="56" t="s">
        <v>272</v>
      </c>
      <c r="L51" s="377">
        <v>0.063</v>
      </c>
      <c r="M51" s="377">
        <v>0.074</v>
      </c>
    </row>
    <row r="52" spans="12:13" ht="19.5" customHeight="1">
      <c r="L52" s="377"/>
      <c r="M52" s="260"/>
    </row>
    <row r="53" spans="1:13" ht="19.5" customHeight="1">
      <c r="A53" s="56" t="s">
        <v>273</v>
      </c>
      <c r="L53" s="377">
        <v>0.077</v>
      </c>
      <c r="M53" s="377">
        <v>0.085</v>
      </c>
    </row>
    <row r="54" spans="12:13" ht="19.5" customHeight="1">
      <c r="L54" s="260"/>
      <c r="M54" s="260"/>
    </row>
    <row r="55" spans="1:13" ht="19.5" customHeight="1">
      <c r="A55" s="376" t="s">
        <v>274</v>
      </c>
      <c r="L55" s="260"/>
      <c r="M55" s="260"/>
    </row>
    <row r="56" spans="12:13" ht="19.5" customHeight="1">
      <c r="L56" s="260"/>
      <c r="M56" s="260"/>
    </row>
    <row r="57" spans="1:13" ht="19.5" customHeight="1">
      <c r="A57" s="56" t="s">
        <v>302</v>
      </c>
      <c r="L57" s="378">
        <v>0.0175</v>
      </c>
      <c r="M57" s="377">
        <v>0.019</v>
      </c>
    </row>
    <row r="58" spans="12:13" ht="19.5" customHeight="1">
      <c r="L58" s="260"/>
      <c r="M58" s="377"/>
    </row>
    <row r="59" spans="1:13" ht="19.5" customHeight="1">
      <c r="A59" s="56" t="s">
        <v>273</v>
      </c>
      <c r="L59" s="377">
        <v>0.077</v>
      </c>
      <c r="M59" s="377">
        <v>0.085</v>
      </c>
    </row>
    <row r="61" ht="19.5" customHeight="1">
      <c r="A61" s="376" t="s">
        <v>68</v>
      </c>
    </row>
    <row r="63" spans="1:13" ht="19.5" customHeight="1">
      <c r="A63" s="56" t="s">
        <v>273</v>
      </c>
      <c r="L63" s="377">
        <v>0.077</v>
      </c>
      <c r="M63" s="377">
        <v>0.085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0" width="8.88671875" style="56" customWidth="1"/>
    <col min="11" max="12" width="12.77734375" style="56" customWidth="1"/>
    <col min="13" max="16384" width="8.88671875" style="56" customWidth="1"/>
  </cols>
  <sheetData>
    <row r="1" ht="25.5" customHeight="1">
      <c r="A1" s="181" t="s">
        <v>130</v>
      </c>
    </row>
    <row r="3" s="55" customFormat="1" ht="19.5" customHeight="1">
      <c r="A3" s="213" t="s">
        <v>368</v>
      </c>
    </row>
    <row r="5" ht="19.5" customHeight="1">
      <c r="A5" s="375" t="s">
        <v>275</v>
      </c>
    </row>
    <row r="6" spans="11:12" ht="19.5" customHeight="1">
      <c r="K6" s="380">
        <v>2001</v>
      </c>
      <c r="L6" s="380">
        <v>2000</v>
      </c>
    </row>
    <row r="7" spans="1:12" ht="19.5" customHeight="1">
      <c r="A7" s="376" t="s">
        <v>276</v>
      </c>
      <c r="K7" s="187"/>
      <c r="L7" s="187"/>
    </row>
    <row r="8" spans="1:12" ht="19.5" customHeight="1">
      <c r="A8" s="374"/>
      <c r="K8" s="187"/>
      <c r="L8" s="187"/>
    </row>
    <row r="9" spans="1:12" ht="19.5" customHeight="1">
      <c r="A9" s="56" t="s">
        <v>277</v>
      </c>
      <c r="K9" s="379">
        <v>0.073</v>
      </c>
      <c r="L9" s="379">
        <v>0.08</v>
      </c>
    </row>
    <row r="10" spans="11:12" ht="19.5" customHeight="1">
      <c r="K10" s="379"/>
      <c r="L10" s="379"/>
    </row>
    <row r="11" spans="1:12" ht="19.5" customHeight="1">
      <c r="A11" s="56" t="s">
        <v>278</v>
      </c>
      <c r="K11" s="379">
        <v>0.03</v>
      </c>
      <c r="L11" s="379">
        <v>0.032</v>
      </c>
    </row>
    <row r="12" spans="1:12" ht="19.5" customHeight="1">
      <c r="A12" s="374"/>
      <c r="K12" s="379"/>
      <c r="L12" s="379"/>
    </row>
    <row r="13" spans="1:12" ht="19.5" customHeight="1">
      <c r="A13" s="56" t="s">
        <v>279</v>
      </c>
      <c r="K13" s="379">
        <v>0.101</v>
      </c>
      <c r="L13" s="379">
        <v>0.104</v>
      </c>
    </row>
    <row r="14" ht="19.5" customHeight="1">
      <c r="A14" s="374"/>
    </row>
    <row r="15" ht="19.5" customHeight="1">
      <c r="A15" s="56" t="s">
        <v>280</v>
      </c>
    </row>
    <row r="16" ht="19.5" customHeight="1">
      <c r="A16" s="56" t="s">
        <v>281</v>
      </c>
    </row>
    <row r="17" ht="19.5" customHeight="1">
      <c r="A17" s="374"/>
    </row>
    <row r="18" ht="19.5" customHeight="1">
      <c r="A18" s="375" t="s">
        <v>282</v>
      </c>
    </row>
    <row r="19" spans="1:12" ht="19.5" customHeight="1">
      <c r="A19" s="374"/>
      <c r="K19" s="380" t="s">
        <v>81</v>
      </c>
      <c r="L19" s="380" t="s">
        <v>64</v>
      </c>
    </row>
    <row r="20" spans="1:11" ht="19.5" customHeight="1">
      <c r="A20" s="56" t="s">
        <v>303</v>
      </c>
      <c r="K20" s="257"/>
    </row>
    <row r="21" ht="19.5" customHeight="1">
      <c r="A21" s="56" t="s">
        <v>320</v>
      </c>
    </row>
    <row r="23" spans="2:12" ht="19.5" customHeight="1">
      <c r="B23" s="56" t="s">
        <v>283</v>
      </c>
      <c r="K23" s="381">
        <v>-426</v>
      </c>
      <c r="L23" s="382" t="s">
        <v>284</v>
      </c>
    </row>
    <row r="24" spans="2:12" ht="19.5" customHeight="1">
      <c r="B24" s="56" t="s">
        <v>285</v>
      </c>
      <c r="K24" s="381">
        <v>1</v>
      </c>
      <c r="L24" s="382" t="s">
        <v>284</v>
      </c>
    </row>
    <row r="25" spans="2:12" ht="19.5" customHeight="1">
      <c r="B25" s="56" t="s">
        <v>23</v>
      </c>
      <c r="K25" s="381">
        <v>-57</v>
      </c>
      <c r="L25" s="382" t="s">
        <v>284</v>
      </c>
    </row>
    <row r="26" spans="11:12" ht="19.5" customHeight="1">
      <c r="K26" s="381"/>
      <c r="L26" s="381"/>
    </row>
    <row r="27" spans="2:12" ht="19.5" customHeight="1">
      <c r="B27" s="56" t="s">
        <v>286</v>
      </c>
      <c r="K27" s="413">
        <f>SUM(K23:K26)</f>
        <v>-482</v>
      </c>
      <c r="L27" s="414" t="s">
        <v>284</v>
      </c>
    </row>
    <row r="29" ht="19.5" customHeight="1">
      <c r="A29" s="375" t="s">
        <v>287</v>
      </c>
    </row>
    <row r="30" spans="10:12" ht="19.5" customHeight="1">
      <c r="J30" s="187"/>
      <c r="L30" s="187"/>
    </row>
    <row r="31" spans="1:12" ht="19.5" customHeight="1">
      <c r="A31" s="56" t="s">
        <v>319</v>
      </c>
      <c r="J31" s="260"/>
      <c r="K31" s="260"/>
      <c r="L31" s="260"/>
    </row>
    <row r="32" spans="1:12" ht="19.5" customHeight="1">
      <c r="A32" s="56" t="s">
        <v>338</v>
      </c>
      <c r="J32" s="187"/>
      <c r="K32" s="187"/>
      <c r="L32" s="187"/>
    </row>
    <row r="33" spans="10:12" ht="19.5" customHeight="1">
      <c r="J33" s="187"/>
      <c r="K33" s="187" t="s">
        <v>288</v>
      </c>
      <c r="L33" s="187"/>
    </row>
    <row r="34" spans="10:12" ht="19.5" customHeight="1">
      <c r="J34" s="187"/>
      <c r="K34" s="380" t="s">
        <v>294</v>
      </c>
      <c r="L34" s="187"/>
    </row>
    <row r="35" ht="19.5" customHeight="1">
      <c r="A35" s="375" t="s">
        <v>289</v>
      </c>
    </row>
    <row r="37" ht="19.5" customHeight="1">
      <c r="B37" s="56" t="s">
        <v>261</v>
      </c>
    </row>
    <row r="39" spans="3:13" ht="19.5" customHeight="1">
      <c r="C39" s="56" t="s">
        <v>290</v>
      </c>
      <c r="J39" s="381"/>
      <c r="K39" s="381">
        <v>105</v>
      </c>
      <c r="L39" s="381"/>
      <c r="M39" s="381"/>
    </row>
    <row r="40" spans="10:13" ht="19.5" customHeight="1">
      <c r="J40" s="381"/>
      <c r="K40" s="381"/>
      <c r="L40" s="381"/>
      <c r="M40" s="381"/>
    </row>
    <row r="41" spans="3:13" ht="19.5" customHeight="1">
      <c r="C41" s="56" t="s">
        <v>291</v>
      </c>
      <c r="J41" s="381"/>
      <c r="K41" s="381">
        <v>-99</v>
      </c>
      <c r="L41" s="381"/>
      <c r="M41" s="381"/>
    </row>
    <row r="42" spans="10:13" ht="19.5" customHeight="1">
      <c r="J42" s="381"/>
      <c r="K42" s="381"/>
      <c r="L42" s="381"/>
      <c r="M42" s="381"/>
    </row>
    <row r="43" spans="2:13" ht="19.5" customHeight="1">
      <c r="B43" s="56" t="s">
        <v>292</v>
      </c>
      <c r="J43" s="381"/>
      <c r="K43" s="381"/>
      <c r="L43" s="381"/>
      <c r="M43" s="381"/>
    </row>
    <row r="44" spans="10:13" ht="19.5" customHeight="1">
      <c r="J44" s="381"/>
      <c r="K44" s="381"/>
      <c r="L44" s="381"/>
      <c r="M44" s="381"/>
    </row>
    <row r="45" spans="3:13" ht="19.5" customHeight="1">
      <c r="C45" s="56" t="s">
        <v>290</v>
      </c>
      <c r="J45" s="381"/>
      <c r="K45" s="381">
        <v>-72</v>
      </c>
      <c r="L45" s="381"/>
      <c r="M45" s="381"/>
    </row>
    <row r="46" spans="10:13" ht="19.5" customHeight="1">
      <c r="J46" s="381"/>
      <c r="K46" s="381"/>
      <c r="L46" s="381"/>
      <c r="M46" s="381"/>
    </row>
    <row r="47" spans="3:13" ht="19.5" customHeight="1">
      <c r="C47" s="56" t="s">
        <v>291</v>
      </c>
      <c r="J47" s="381"/>
      <c r="K47" s="381">
        <v>83</v>
      </c>
      <c r="L47" s="381"/>
      <c r="M47" s="381"/>
    </row>
    <row r="48" spans="11:13" ht="19.5" customHeight="1">
      <c r="K48" s="381"/>
      <c r="L48" s="381"/>
      <c r="M48" s="381"/>
    </row>
    <row r="49" spans="1:13" ht="19.5" customHeight="1">
      <c r="A49" s="375" t="s">
        <v>293</v>
      </c>
      <c r="K49" s="381"/>
      <c r="L49" s="381"/>
      <c r="M49" s="381"/>
    </row>
    <row r="50" spans="11:13" ht="19.5" customHeight="1">
      <c r="K50" s="381"/>
      <c r="L50" s="381"/>
      <c r="M50" s="381"/>
    </row>
    <row r="51" spans="2:13" ht="19.5" customHeight="1">
      <c r="B51" s="56" t="s">
        <v>261</v>
      </c>
      <c r="K51" s="381"/>
      <c r="L51" s="381"/>
      <c r="M51" s="381"/>
    </row>
    <row r="52" spans="11:13" ht="19.5" customHeight="1">
      <c r="K52" s="381"/>
      <c r="L52" s="381"/>
      <c r="M52" s="381"/>
    </row>
    <row r="53" spans="3:13" ht="19.5" customHeight="1">
      <c r="C53" s="56" t="s">
        <v>290</v>
      </c>
      <c r="J53" s="381"/>
      <c r="K53" s="381">
        <v>824</v>
      </c>
      <c r="L53" s="381"/>
      <c r="M53" s="381"/>
    </row>
    <row r="54" spans="10:13" ht="19.5" customHeight="1">
      <c r="J54" s="381"/>
      <c r="K54" s="381"/>
      <c r="L54" s="381"/>
      <c r="M54" s="381"/>
    </row>
    <row r="55" spans="3:13" ht="19.5" customHeight="1">
      <c r="C55" s="56" t="s">
        <v>291</v>
      </c>
      <c r="J55" s="381"/>
      <c r="K55" s="381">
        <v>-779</v>
      </c>
      <c r="L55" s="381"/>
      <c r="M55" s="381"/>
    </row>
    <row r="56" spans="10:13" ht="19.5" customHeight="1">
      <c r="J56" s="381"/>
      <c r="K56" s="381"/>
      <c r="L56" s="381"/>
      <c r="M56" s="381"/>
    </row>
    <row r="57" spans="2:13" ht="19.5" customHeight="1">
      <c r="B57" s="56" t="s">
        <v>292</v>
      </c>
      <c r="J57" s="381"/>
      <c r="K57" s="381"/>
      <c r="L57" s="381"/>
      <c r="M57" s="381"/>
    </row>
    <row r="58" spans="10:13" ht="19.5" customHeight="1">
      <c r="J58" s="381"/>
      <c r="K58" s="381"/>
      <c r="L58" s="381"/>
      <c r="M58" s="381"/>
    </row>
    <row r="59" spans="3:13" ht="19.5" customHeight="1">
      <c r="C59" s="56" t="s">
        <v>290</v>
      </c>
      <c r="J59" s="381"/>
      <c r="K59" s="381">
        <v>-494</v>
      </c>
      <c r="L59" s="381"/>
      <c r="M59" s="381"/>
    </row>
    <row r="60" spans="10:13" ht="19.5" customHeight="1">
      <c r="J60" s="381"/>
      <c r="K60" s="381"/>
      <c r="L60" s="381"/>
      <c r="M60" s="381"/>
    </row>
    <row r="61" spans="3:13" ht="19.5" customHeight="1">
      <c r="C61" s="56" t="s">
        <v>291</v>
      </c>
      <c r="J61" s="381"/>
      <c r="K61" s="381">
        <v>592</v>
      </c>
      <c r="L61" s="381"/>
      <c r="M61" s="381"/>
    </row>
    <row r="62" spans="11:12" ht="19.5" customHeight="1">
      <c r="K62" s="381"/>
      <c r="L62" s="381"/>
    </row>
    <row r="63" ht="19.5" customHeight="1">
      <c r="A63" s="375"/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workbookViewId="0" topLeftCell="A1">
      <selection activeCell="I23" sqref="I23"/>
    </sheetView>
  </sheetViews>
  <sheetFormatPr defaultColWidth="8.88671875" defaultRowHeight="25.5" customHeight="1"/>
  <cols>
    <col min="1" max="16384" width="8.88671875" style="389" customWidth="1"/>
  </cols>
  <sheetData>
    <row r="1" ht="25.5" customHeight="1">
      <c r="A1" s="181" t="s">
        <v>130</v>
      </c>
    </row>
    <row r="3" ht="25.5" customHeight="1">
      <c r="A3" s="390" t="s">
        <v>367</v>
      </c>
    </row>
    <row r="5" spans="1:14" ht="25.5" customHeight="1">
      <c r="A5" s="391" t="s">
        <v>164</v>
      </c>
      <c r="B5" s="389" t="s">
        <v>362</v>
      </c>
      <c r="K5" s="392"/>
      <c r="L5" s="392"/>
      <c r="M5" s="393"/>
      <c r="N5" s="393"/>
    </row>
    <row r="6" spans="2:17" ht="25.5" customHeight="1">
      <c r="B6" s="389" t="s">
        <v>363</v>
      </c>
      <c r="K6" s="392"/>
      <c r="L6" s="392"/>
      <c r="M6" s="393"/>
      <c r="N6" s="393"/>
      <c r="O6" s="394"/>
      <c r="P6" s="395"/>
      <c r="Q6" s="396"/>
    </row>
    <row r="7" spans="2:17" ht="25.5" customHeight="1">
      <c r="B7" s="389" t="s">
        <v>364</v>
      </c>
      <c r="K7" s="392"/>
      <c r="L7" s="392"/>
      <c r="M7" s="393"/>
      <c r="N7" s="393"/>
      <c r="O7" s="394"/>
      <c r="P7" s="395"/>
      <c r="Q7" s="396"/>
    </row>
    <row r="8" spans="11:17" ht="25.5" customHeight="1">
      <c r="K8" s="392"/>
      <c r="L8" s="392"/>
      <c r="M8" s="393"/>
      <c r="N8" s="393"/>
      <c r="O8" s="394"/>
      <c r="P8" s="395"/>
      <c r="Q8" s="396"/>
    </row>
    <row r="9" spans="1:15" ht="25.5" customHeight="1">
      <c r="A9" s="391" t="s">
        <v>216</v>
      </c>
      <c r="B9" s="389" t="s">
        <v>156</v>
      </c>
      <c r="N9" s="397"/>
      <c r="O9" s="398"/>
    </row>
    <row r="10" spans="1:15" ht="25.5" customHeight="1">
      <c r="A10" s="391"/>
      <c r="B10" s="389" t="s">
        <v>349</v>
      </c>
      <c r="N10" s="397"/>
      <c r="O10" s="398"/>
    </row>
    <row r="11" spans="1:15" ht="25.5" customHeight="1">
      <c r="A11" s="391"/>
      <c r="B11" s="389" t="s">
        <v>350</v>
      </c>
      <c r="N11" s="397"/>
      <c r="O11" s="398"/>
    </row>
    <row r="12" spans="1:15" ht="25.5" customHeight="1">
      <c r="A12" s="391"/>
      <c r="B12" s="389" t="s">
        <v>346</v>
      </c>
      <c r="N12" s="397"/>
      <c r="O12" s="398"/>
    </row>
    <row r="13" spans="1:15" ht="25.5" customHeight="1">
      <c r="A13" s="399"/>
      <c r="B13" s="389" t="s">
        <v>347</v>
      </c>
      <c r="N13" s="397"/>
      <c r="O13" s="398"/>
    </row>
    <row r="14" spans="1:15" ht="25.5" customHeight="1">
      <c r="A14" s="399"/>
      <c r="B14" s="389" t="s">
        <v>351</v>
      </c>
      <c r="N14" s="397"/>
      <c r="O14" s="398"/>
    </row>
    <row r="15" spans="1:15" ht="25.5" customHeight="1">
      <c r="A15" s="399"/>
      <c r="B15" s="389" t="s">
        <v>348</v>
      </c>
      <c r="N15" s="397"/>
      <c r="O15" s="398"/>
    </row>
    <row r="16" spans="1:16" ht="25.5" customHeight="1">
      <c r="A16" s="399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401"/>
      <c r="M16" s="401"/>
      <c r="N16" s="395"/>
      <c r="O16" s="401"/>
      <c r="P16" s="398"/>
    </row>
    <row r="17" spans="1:17" ht="25.5" customHeight="1">
      <c r="A17" s="391" t="s">
        <v>217</v>
      </c>
      <c r="B17" s="389" t="s">
        <v>13</v>
      </c>
      <c r="K17" s="392"/>
      <c r="L17" s="392"/>
      <c r="M17" s="393"/>
      <c r="N17" s="393"/>
      <c r="O17" s="394"/>
      <c r="P17" s="395"/>
      <c r="Q17" s="396"/>
    </row>
    <row r="18" spans="1:17" ht="25.5" customHeight="1">
      <c r="A18" s="402"/>
      <c r="B18" s="389" t="s">
        <v>323</v>
      </c>
      <c r="K18" s="392"/>
      <c r="L18" s="392"/>
      <c r="M18" s="393"/>
      <c r="N18" s="393"/>
      <c r="O18" s="394"/>
      <c r="P18" s="395"/>
      <c r="Q18" s="396"/>
    </row>
    <row r="19" spans="2:18" ht="25.5" customHeight="1">
      <c r="B19" s="389" t="s">
        <v>324</v>
      </c>
      <c r="I19" s="403"/>
      <c r="J19" s="404"/>
      <c r="K19" s="404"/>
      <c r="L19" s="392"/>
      <c r="O19" s="405"/>
      <c r="P19" s="394"/>
      <c r="Q19" s="395"/>
      <c r="R19" s="396"/>
    </row>
    <row r="20" spans="15:18" ht="25.5" customHeight="1">
      <c r="O20" s="405"/>
      <c r="P20" s="394"/>
      <c r="Q20" s="395"/>
      <c r="R20" s="396"/>
    </row>
    <row r="21" spans="1:18" ht="25.5" customHeight="1">
      <c r="A21" s="391" t="s">
        <v>9</v>
      </c>
      <c r="B21" s="389" t="s">
        <v>325</v>
      </c>
      <c r="O21" s="406"/>
      <c r="P21" s="392"/>
      <c r="Q21" s="407"/>
      <c r="R21" s="392"/>
    </row>
    <row r="22" spans="2:18" ht="25.5" customHeight="1">
      <c r="B22" s="389" t="s">
        <v>326</v>
      </c>
      <c r="O22" s="406"/>
      <c r="P22" s="392"/>
      <c r="Q22" s="407"/>
      <c r="R22" s="392"/>
    </row>
    <row r="23" spans="2:18" ht="25.5" customHeight="1">
      <c r="B23" s="389" t="s">
        <v>327</v>
      </c>
      <c r="O23" s="406"/>
      <c r="P23" s="392"/>
      <c r="Q23" s="407"/>
      <c r="R23" s="392"/>
    </row>
    <row r="24" spans="15:18" ht="25.5" customHeight="1">
      <c r="O24" s="406"/>
      <c r="P24" s="392"/>
      <c r="Q24" s="407"/>
      <c r="R24" s="392"/>
    </row>
    <row r="25" spans="1:17" ht="25.5" customHeight="1">
      <c r="A25" s="408" t="s">
        <v>218</v>
      </c>
      <c r="B25" s="389" t="s">
        <v>328</v>
      </c>
      <c r="O25" s="409"/>
      <c r="Q25" s="398"/>
    </row>
    <row r="26" spans="2:17" ht="25.5" customHeight="1">
      <c r="B26" s="389" t="s">
        <v>329</v>
      </c>
      <c r="O26" s="409"/>
      <c r="Q26" s="398"/>
    </row>
    <row r="27" spans="2:17" ht="25.5" customHeight="1">
      <c r="B27" s="389" t="s">
        <v>330</v>
      </c>
      <c r="O27" s="409"/>
      <c r="Q27" s="398"/>
    </row>
    <row r="28" spans="2:17" ht="25.5" customHeight="1">
      <c r="B28" s="389" t="s">
        <v>331</v>
      </c>
      <c r="O28" s="409"/>
      <c r="Q28" s="398"/>
    </row>
    <row r="29" spans="2:17" ht="25.5" customHeight="1">
      <c r="B29" s="389" t="s">
        <v>332</v>
      </c>
      <c r="O29" s="409"/>
      <c r="Q29" s="398"/>
    </row>
    <row r="30" spans="2:17" ht="25.5" customHeight="1">
      <c r="B30" s="389" t="s">
        <v>333</v>
      </c>
      <c r="O30" s="409"/>
      <c r="Q30" s="398"/>
    </row>
    <row r="31" spans="2:17" ht="25.5" customHeight="1">
      <c r="B31" s="389" t="s">
        <v>334</v>
      </c>
      <c r="O31" s="409"/>
      <c r="Q31" s="398"/>
    </row>
    <row r="32" spans="15:17" ht="25.5" customHeight="1">
      <c r="O32" s="409"/>
      <c r="Q32" s="398"/>
    </row>
    <row r="33" spans="1:17" ht="25.5" customHeight="1">
      <c r="A33" s="391" t="s">
        <v>219</v>
      </c>
      <c r="B33" s="389" t="s">
        <v>335</v>
      </c>
      <c r="O33" s="409"/>
      <c r="Q33" s="398"/>
    </row>
    <row r="34" spans="2:17" ht="25.5" customHeight="1">
      <c r="B34" s="389" t="s">
        <v>336</v>
      </c>
      <c r="O34" s="409"/>
      <c r="Q34" s="398"/>
    </row>
    <row r="35" spans="2:17" ht="25.5" customHeight="1">
      <c r="B35" s="389" t="s">
        <v>337</v>
      </c>
      <c r="O35" s="409"/>
      <c r="Q35" s="398"/>
    </row>
    <row r="36" spans="2:17" ht="25.5" customHeight="1">
      <c r="B36" s="389" t="s">
        <v>375</v>
      </c>
      <c r="O36" s="409"/>
      <c r="Q36" s="398"/>
    </row>
    <row r="37" spans="2:17" ht="25.5" customHeight="1">
      <c r="B37" s="389" t="s">
        <v>356</v>
      </c>
      <c r="O37" s="409"/>
      <c r="Q37" s="398"/>
    </row>
    <row r="38" spans="15:17" ht="25.5" customHeight="1">
      <c r="O38" s="409"/>
      <c r="Q38" s="398"/>
    </row>
    <row r="39" spans="1:17" ht="25.5" customHeight="1">
      <c r="A39" s="391" t="s">
        <v>220</v>
      </c>
      <c r="B39" s="389" t="s">
        <v>14</v>
      </c>
      <c r="O39" s="409"/>
      <c r="Q39" s="398"/>
    </row>
    <row r="40" spans="2:17" ht="25.5" customHeight="1">
      <c r="B40" s="389" t="s">
        <v>0</v>
      </c>
      <c r="O40" s="409"/>
      <c r="Q40" s="398"/>
    </row>
    <row r="41" spans="2:17" ht="25.5" customHeight="1">
      <c r="B41" s="389" t="s">
        <v>1</v>
      </c>
      <c r="O41" s="409"/>
      <c r="Q41" s="398"/>
    </row>
    <row r="42" spans="2:17" ht="25.5" customHeight="1">
      <c r="B42" s="389" t="s">
        <v>241</v>
      </c>
      <c r="O42" s="409"/>
      <c r="Q42" s="398"/>
    </row>
    <row r="43" spans="2:16" ht="25.5" customHeight="1">
      <c r="B43" s="389" t="s">
        <v>223</v>
      </c>
      <c r="P43" s="398"/>
    </row>
    <row r="45" spans="1:16" ht="25.5" customHeight="1">
      <c r="A45" s="391" t="s">
        <v>221</v>
      </c>
      <c r="B45" s="389" t="s">
        <v>2</v>
      </c>
      <c r="P45" s="398"/>
    </row>
    <row r="46" spans="2:16" ht="25.5" customHeight="1">
      <c r="B46" s="389" t="s">
        <v>3</v>
      </c>
      <c r="P46" s="398"/>
    </row>
    <row r="47" spans="2:16" ht="25.5" customHeight="1">
      <c r="B47" s="389" t="s">
        <v>4</v>
      </c>
      <c r="P47" s="398"/>
    </row>
    <row r="48" spans="2:16" ht="25.5" customHeight="1">
      <c r="B48" s="389" t="s">
        <v>5</v>
      </c>
      <c r="P48" s="398"/>
    </row>
    <row r="49" spans="2:16" ht="25.5" customHeight="1">
      <c r="B49" s="389" t="s">
        <v>6</v>
      </c>
      <c r="P49" s="398"/>
    </row>
    <row r="50" spans="2:16" ht="25.5" customHeight="1">
      <c r="B50" s="389" t="s">
        <v>8</v>
      </c>
      <c r="P50" s="398"/>
    </row>
    <row r="51" spans="2:16" ht="25.5" customHeight="1">
      <c r="B51" s="389" t="s">
        <v>7</v>
      </c>
      <c r="P51" s="398"/>
    </row>
    <row r="52" ht="25.5" customHeight="1">
      <c r="P52" s="398"/>
    </row>
    <row r="53" spans="1:15" ht="25.5" customHeight="1">
      <c r="A53" s="400" t="s">
        <v>222</v>
      </c>
      <c r="B53" s="389" t="s">
        <v>385</v>
      </c>
      <c r="N53" s="397"/>
      <c r="O53" s="398"/>
    </row>
    <row r="54" spans="1:15" ht="25.5" customHeight="1">
      <c r="A54" s="399"/>
      <c r="B54" s="389" t="s">
        <v>15</v>
      </c>
      <c r="N54" s="397"/>
      <c r="O54" s="398"/>
    </row>
    <row r="55" spans="1:15" ht="25.5" customHeight="1">
      <c r="A55" s="399"/>
      <c r="B55" s="389" t="s">
        <v>242</v>
      </c>
      <c r="N55" s="397"/>
      <c r="O55" s="398"/>
    </row>
    <row r="56" spans="1:15" ht="25.5" customHeight="1">
      <c r="A56" s="399"/>
      <c r="B56" s="389" t="s">
        <v>16</v>
      </c>
      <c r="N56" s="397"/>
      <c r="O56" s="39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angela.braun</cp:lastModifiedBy>
  <cp:lastPrinted>2002-02-25T20:12:07Z</cp:lastPrinted>
  <dcterms:created xsi:type="dcterms:W3CDTF">1998-07-23T18:21:33Z</dcterms:created>
  <dcterms:modified xsi:type="dcterms:W3CDTF">2005-10-20T13:35:13Z</dcterms:modified>
  <cp:category/>
  <cp:version/>
  <cp:contentType/>
  <cp:contentStatus/>
</cp:coreProperties>
</file>