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worksheets/sheet28.xml" ContentType="application/vnd.openxmlformats-officedocument.spreadsheetml.worksheet+xml"/>
  <Override PartName="/xl/drawings/drawing2.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95" windowWidth="11310" windowHeight="8340" tabRatio="990" activeTab="0"/>
  </bookViews>
  <sheets>
    <sheet name="FY04 analysts schs index " sheetId="1" r:id="rId1"/>
    <sheet name="FY04 sch 1 AP eps " sheetId="2" r:id="rId2"/>
    <sheet name="FY04 sch 2 2003 AP eps" sheetId="3" r:id="rId3"/>
    <sheet name="FY04 sch 3 assn " sheetId="4" r:id="rId4"/>
    <sheet name="FY04sch 3 assn (page2) " sheetId="5" r:id="rId5"/>
    <sheet name="FY04 sch 4 new bus " sheetId="6" r:id="rId6"/>
    <sheet name="FY04 sch 5 in force" sheetId="7" r:id="rId7"/>
    <sheet name="FY04 sch 6 AP results" sheetId="8" r:id="rId8"/>
    <sheet name="FY04 sch 7 AP Tax " sheetId="9" r:id="rId9"/>
    <sheet name="FY04 sch 8 sh funds summary" sheetId="10" r:id="rId10"/>
    <sheet name="FY04 sch 9 sh fund rec " sheetId="11" r:id="rId11"/>
    <sheet name="FY04 sch 10 stat " sheetId="12" r:id="rId12"/>
    <sheet name="FY04 sch 11 2003 stat" sheetId="13" r:id="rId13"/>
    <sheet name="FY04 sch 12 US ops op profit" sheetId="14" r:id="rId14"/>
    <sheet name="FY04 sch 13 US ops US to UK " sheetId="15" r:id="rId15"/>
    <sheet name="FY04 sch 14 short term fluc" sheetId="16" r:id="rId16"/>
    <sheet name="FY04 sch 15 MSB tax ch " sheetId="17" r:id="rId17"/>
    <sheet name="FY04 sch 16 FUM Summary" sheetId="18" r:id="rId18"/>
    <sheet name=" FY04 sch 17 FUM analysis" sheetId="19" r:id="rId19"/>
    <sheet name="FY04 sch 18 FRS 17 Retirem ben" sheetId="20" r:id="rId20"/>
    <sheet name="FY04 sch 19 Foreign Curr" sheetId="21" r:id="rId21"/>
    <sheet name="FY04 sch 19.1 restated results" sheetId="22" r:id="rId22"/>
    <sheet name="FY04 Sch 19.2 restated results" sheetId="23" r:id="rId23"/>
    <sheet name="NB Schedule 1 CER" sheetId="24" r:id="rId24"/>
    <sheet name="NB Schedule 1B - AER" sheetId="25" r:id="rId25"/>
    <sheet name="NB Schedule 2" sheetId="26" r:id="rId26"/>
    <sheet name="NB Schedule 3" sheetId="27" r:id="rId27"/>
    <sheet name="NB Schedule 4" sheetId="28" r:id="rId28"/>
    <sheet name="NB Schedule 5" sheetId="29" r:id="rId29"/>
    <sheet name="NB Schedule Notes" sheetId="30" r:id="rId30"/>
  </sheets>
  <externalReferences>
    <externalReference r:id="rId33"/>
    <externalReference r:id="rId34"/>
    <externalReference r:id="rId35"/>
  </externalReferences>
  <definedNames>
    <definedName name="Annuities_IFA_Regular" localSheetId="23">'[3]Annuities IFA'!$A$8:$R$26</definedName>
    <definedName name="Annuities_IFA_Regular" localSheetId="24">'[3]Annuities IFA'!$A$8:$R$26</definedName>
    <definedName name="Annuities_IFA_Regular" localSheetId="25">'[3]Annuities IFA'!$A$8:$R$26</definedName>
    <definedName name="Annuities_IFA_Regular" localSheetId="26">'[3]Annuities IFA'!$A$8:$R$26</definedName>
    <definedName name="Annuities_IFA_Regular" localSheetId="27">'[3]Annuities IFA'!$A$8:$R$26</definedName>
    <definedName name="Annuities_IFA_Regular" localSheetId="28">'[3]Annuities IFA'!$A$8:$R$26</definedName>
    <definedName name="Annuities_IFA_Regular" localSheetId="29">'[3]Annuities IFA'!$A$8:$R$26</definedName>
    <definedName name="Annuities_IFA_Regular">'[1]Annuities IFA'!$A$8:$R$26</definedName>
    <definedName name="Annuities_IFA_Single" localSheetId="23">'[3]Annuities IFA'!$A$41:$S$51</definedName>
    <definedName name="Annuities_IFA_Single" localSheetId="24">'[3]Annuities IFA'!$A$41:$S$51</definedName>
    <definedName name="Annuities_IFA_Single" localSheetId="25">'[3]Annuities IFA'!$A$41:$S$51</definedName>
    <definedName name="Annuities_IFA_Single" localSheetId="26">'[3]Annuities IFA'!$A$41:$S$51</definedName>
    <definedName name="Annuities_IFA_Single" localSheetId="27">'[3]Annuities IFA'!$A$41:$S$51</definedName>
    <definedName name="Annuities_IFA_Single" localSheetId="28">'[3]Annuities IFA'!$A$41:$S$51</definedName>
    <definedName name="Annuities_IFA_Single" localSheetId="29">'[3]Annuities IFA'!$A$41:$S$51</definedName>
    <definedName name="Annuities_IFA_Single">'[1]Annuities IFA'!$A$41:$S$51</definedName>
    <definedName name="Annuities_Regular">#REF!</definedName>
    <definedName name="Annuities_Single">#REF!</definedName>
    <definedName name="Annuities_Weighted">#REF!</definedName>
    <definedName name="AnnuitiesIFA_Plan_Regular">#REF!</definedName>
    <definedName name="AnnuitiesIFA_Plan_Single">#REF!</definedName>
    <definedName name="APP1">#REF!</definedName>
    <definedName name="APP2">#REF!</definedName>
    <definedName name="asia_Funds_I">'[1]Asia'!#REF!</definedName>
    <definedName name="Asia_re_Regular">'[1]Asia'!#REF!</definedName>
    <definedName name="Asia_re_Single">'[1]Asia'!#REF!</definedName>
    <definedName name="Asia_re_Weighted">'[1]Asia'!#REF!</definedName>
    <definedName name="Asia_Regular" localSheetId="23">'[3]Asia'!$B$163:$R$176</definedName>
    <definedName name="Asia_Regular" localSheetId="24">'[3]Asia'!$B$163:$R$176</definedName>
    <definedName name="Asia_Regular" localSheetId="25">'[3]Asia'!$B$163:$R$176</definedName>
    <definedName name="Asia_Regular" localSheetId="26">'[3]Asia'!$B$163:$R$176</definedName>
    <definedName name="Asia_Regular" localSheetId="27">'[3]Asia'!$B$163:$R$176</definedName>
    <definedName name="Asia_Regular" localSheetId="28">'[3]Asia'!$B$163:$R$176</definedName>
    <definedName name="Asia_Regular" localSheetId="29">'[3]Asia'!$B$163:$R$176</definedName>
    <definedName name="Asia_Regular">'[1]Asia'!$B$148:$R$161</definedName>
    <definedName name="Asia_Single" localSheetId="23">'[3]Asia'!$B$179:$R$192</definedName>
    <definedName name="Asia_Single" localSheetId="24">'[3]Asia'!$B$179:$R$192</definedName>
    <definedName name="Asia_Single" localSheetId="25">'[3]Asia'!$B$179:$R$192</definedName>
    <definedName name="Asia_Single" localSheetId="26">'[3]Asia'!$B$179:$R$192</definedName>
    <definedName name="Asia_Single" localSheetId="27">'[3]Asia'!$B$179:$R$192</definedName>
    <definedName name="Asia_Single" localSheetId="28">'[3]Asia'!$B$179:$R$192</definedName>
    <definedName name="Asia_Single" localSheetId="29">'[3]Asia'!$B$179:$R$192</definedName>
    <definedName name="Asia_Single">'[1]Asia'!$B$164:$R$177</definedName>
    <definedName name="Bank_Egg">#REF!</definedName>
    <definedName name="Bank_Plan_Egg">#REF!</definedName>
    <definedName name="Bank_Plan_PruBranded">#REF!</definedName>
    <definedName name="Bank_PruBranded">#REF!</definedName>
    <definedName name="Banking">'[1]Egg'!$B$9:$R$25</definedName>
    <definedName name="BankingTot">'[1]Egg'!$B$21:$R$25</definedName>
    <definedName name="CAT1">#REF!</definedName>
    <definedName name="CAT2">#REF!</definedName>
    <definedName name="Closed_Dist_Regular">'[1]FTF 2001'!$A$8:$R$27</definedName>
    <definedName name="Closed_Dist_Single">'[1]FTF 2001'!$A$30:$R$48</definedName>
    <definedName name="Corporate_Regular" localSheetId="23">'[3]Group Pensions'!$A$8:$R$27</definedName>
    <definedName name="Corporate_Regular" localSheetId="24">'[3]Group Pensions'!$A$8:$R$27</definedName>
    <definedName name="Corporate_Regular" localSheetId="25">'[3]Group Pensions'!$A$8:$R$27</definedName>
    <definedName name="Corporate_Regular" localSheetId="26">'[3]Group Pensions'!$A$8:$R$27</definedName>
    <definedName name="Corporate_Regular" localSheetId="27">'[3]Group Pensions'!$A$8:$R$27</definedName>
    <definedName name="Corporate_Regular" localSheetId="28">'[3]Group Pensions'!$A$8:$R$27</definedName>
    <definedName name="Corporate_Regular" localSheetId="29">'[3]Group Pensions'!$A$8:$R$27</definedName>
    <definedName name="Corporate_Regular">'[1]Group Pensions'!$A$8:$R$25</definedName>
    <definedName name="Corporate_Single" localSheetId="23">'[3]Group Pensions'!$A$30:$R$49</definedName>
    <definedName name="Corporate_Single" localSheetId="24">'[3]Group Pensions'!$A$30:$R$49</definedName>
    <definedName name="Corporate_Single" localSheetId="25">'[3]Group Pensions'!$A$30:$R$49</definedName>
    <definedName name="Corporate_Single" localSheetId="26">'[3]Group Pensions'!$A$30:$R$49</definedName>
    <definedName name="Corporate_Single" localSheetId="27">'[3]Group Pensions'!$A$30:$R$49</definedName>
    <definedName name="Corporate_Single" localSheetId="28">'[3]Group Pensions'!$A$30:$R$49</definedName>
    <definedName name="Corporate_Single" localSheetId="29">'[3]Group Pensions'!$A$30:$R$49</definedName>
    <definedName name="Corporate_Single">'[1]Group Pensions'!$A$28:$R$45</definedName>
    <definedName name="Corporate_Weighted">#REF!</definedName>
    <definedName name="CorporateIFA_Plan_Regular">#REF!</definedName>
    <definedName name="CorporateIFA_Plan_Single">#REF!</definedName>
    <definedName name="Europe_Regular" localSheetId="23">'[3]Europe'!$B$9:$R$18</definedName>
    <definedName name="Europe_Regular" localSheetId="24">'[3]Europe'!$B$9:$R$18</definedName>
    <definedName name="Europe_Regular" localSheetId="25">'[3]Europe'!$B$9:$R$18</definedName>
    <definedName name="Europe_Regular" localSheetId="26">'[3]Europe'!$B$9:$R$18</definedName>
    <definedName name="Europe_Regular" localSheetId="27">'[3]Europe'!$B$9:$R$18</definedName>
    <definedName name="Europe_Regular" localSheetId="28">'[3]Europe'!$B$9:$R$18</definedName>
    <definedName name="Europe_Regular" localSheetId="29">'[3]Europe'!$B$9:$R$18</definedName>
    <definedName name="Europe_Regular">'[1]Europe'!$B$9:$R$18</definedName>
    <definedName name="Europe_Single" localSheetId="23">'[3]Europe'!$B$21:$R$32</definedName>
    <definedName name="Europe_Single" localSheetId="24">'[3]Europe'!$B$21:$R$32</definedName>
    <definedName name="Europe_Single" localSheetId="25">'[3]Europe'!$B$21:$R$32</definedName>
    <definedName name="Europe_Single" localSheetId="26">'[3]Europe'!$B$21:$R$32</definedName>
    <definedName name="Europe_Single" localSheetId="27">'[3]Europe'!$B$21:$R$32</definedName>
    <definedName name="Europe_Single" localSheetId="28">'[3]Europe'!$B$21:$R$32</definedName>
    <definedName name="Europe_Single" localSheetId="29">'[3]Europe'!$B$21:$R$32</definedName>
    <definedName name="Europe_Single">'[1]Europe'!$B$21:$R$32</definedName>
    <definedName name="FRE1">#REF!</definedName>
    <definedName name="FRE2">#REF!</definedName>
    <definedName name="India_FUM" localSheetId="23">'[3]Asia'!$B$23:$R$33</definedName>
    <definedName name="India_FUM" localSheetId="24">'[3]Asia'!$B$23:$R$33</definedName>
    <definedName name="India_FUM" localSheetId="25">'[3]Asia'!$B$23:$R$33</definedName>
    <definedName name="India_FUM" localSheetId="26">'[3]Asia'!$B$23:$R$33</definedName>
    <definedName name="India_FUM" localSheetId="27">'[3]Asia'!$B$23:$R$33</definedName>
    <definedName name="India_FUM" localSheetId="28">'[3]Asia'!$B$23:$R$33</definedName>
    <definedName name="India_FUM" localSheetId="29">'[3]Asia'!$B$23:$R$33</definedName>
    <definedName name="India_FUM">'[1]Asia'!$B$23:$R$33</definedName>
    <definedName name="JNL_BankProducts">'[1]Jackson'!$B$39:$R$43</definedName>
    <definedName name="JNL_Regular" localSheetId="23">'[3]Jackson'!$B$8:$R$15</definedName>
    <definedName name="JNL_Regular" localSheetId="24">'[3]Jackson'!$B$8:$R$15</definedName>
    <definedName name="JNL_Regular" localSheetId="25">'[3]Jackson'!$B$8:$R$15</definedName>
    <definedName name="JNL_Regular" localSheetId="26">'[3]Jackson'!$B$8:$R$15</definedName>
    <definedName name="JNL_Regular" localSheetId="27">'[3]Jackson'!$B$8:$R$15</definedName>
    <definedName name="JNL_Regular" localSheetId="28">'[3]Jackson'!$B$8:$R$15</definedName>
    <definedName name="JNL_Regular" localSheetId="29">'[3]Jackson'!$B$8:$R$15</definedName>
    <definedName name="JNL_Regular">'[1]Jackson'!$B$8:$R$15</definedName>
    <definedName name="JNL_Single" localSheetId="23">'[3]Jackson'!$B$18:$R$25</definedName>
    <definedName name="JNL_Single" localSheetId="24">'[3]Jackson'!$B$18:$R$25</definedName>
    <definedName name="JNL_Single" localSheetId="25">'[3]Jackson'!$B$18:$R$25</definedName>
    <definedName name="JNL_Single" localSheetId="26">'[3]Jackson'!$B$18:$R$25</definedName>
    <definedName name="JNL_Single" localSheetId="27">'[3]Jackson'!$B$18:$R$25</definedName>
    <definedName name="JNL_Single" localSheetId="28">'[3]Jackson'!$B$18:$R$25</definedName>
    <definedName name="JNL_Single" localSheetId="29">'[3]Jackson'!$B$18:$R$25</definedName>
    <definedName name="JNL_Single">'[1]Jackson'!$B$18:$R$25</definedName>
    <definedName name="Korea_Fum" localSheetId="23">'[3]Asia'!$B$53:$R$63</definedName>
    <definedName name="Korea_Fum" localSheetId="24">'[3]Asia'!$B$53:$R$63</definedName>
    <definedName name="Korea_Fum" localSheetId="25">'[3]Asia'!$B$53:$R$63</definedName>
    <definedName name="Korea_Fum" localSheetId="26">'[3]Asia'!$B$53:$R$63</definedName>
    <definedName name="Korea_Fum" localSheetId="27">'[3]Asia'!$B$53:$R$63</definedName>
    <definedName name="Korea_Fum" localSheetId="28">'[3]Asia'!$B$53:$R$63</definedName>
    <definedName name="Korea_Fum" localSheetId="29">'[3]Asia'!$B$53:$R$63</definedName>
    <definedName name="Korea_Fum">'[2]Asia'!$B$53:$R$63</definedName>
    <definedName name="MG_Direct_Plan_Regular">#REF!</definedName>
    <definedName name="MG_Direct_Plan_Single">#REF!</definedName>
    <definedName name="MG_Direct_Regular">#REF!</definedName>
    <definedName name="MG_Direct_Single">#REF!</definedName>
    <definedName name="MG_FUM" localSheetId="23">'[3]M&amp;G'!$B$4:$R$15</definedName>
    <definedName name="MG_FUM" localSheetId="24">'[3]M&amp;G'!$B$4:$R$15</definedName>
    <definedName name="MG_FUM" localSheetId="25">'[3]M&amp;G'!$B$4:$R$15</definedName>
    <definedName name="MG_FUM" localSheetId="26">'[3]M&amp;G'!$B$4:$R$15</definedName>
    <definedName name="MG_FUM" localSheetId="27">'[3]M&amp;G'!$B$4:$R$15</definedName>
    <definedName name="MG_FUM" localSheetId="28">'[3]M&amp;G'!$B$4:$R$15</definedName>
    <definedName name="MG_FUM" localSheetId="29">'[3]M&amp;G'!$B$4:$R$15</definedName>
    <definedName name="MG_FUM">'[1]M&amp;G'!$B$4:$R$15</definedName>
    <definedName name="MG_Funds_I">#REF!</definedName>
    <definedName name="MG_Funds_R">#REF!</definedName>
    <definedName name="MG_IFA_Plan_Regular">#REF!</definedName>
    <definedName name="MG_IFA_Plan_Single">#REF!</definedName>
    <definedName name="MG_IFA_Regular">#REF!</definedName>
    <definedName name="MG_IFA_Single">#REF!</definedName>
    <definedName name="MG_Inst_FUM" localSheetId="23">'[3]M&amp;G'!$B$21:$R$32</definedName>
    <definedName name="MG_Inst_FUM" localSheetId="24">'[3]M&amp;G'!$B$21:$R$32</definedName>
    <definedName name="MG_Inst_FUM" localSheetId="25">'[3]M&amp;G'!$B$21:$R$32</definedName>
    <definedName name="MG_Inst_FUM" localSheetId="26">'[3]M&amp;G'!$B$21:$R$32</definedName>
    <definedName name="MG_Inst_FUM" localSheetId="27">'[3]M&amp;G'!$B$21:$R$32</definedName>
    <definedName name="MG_Inst_FUM" localSheetId="28">'[3]M&amp;G'!$B$21:$R$32</definedName>
    <definedName name="MG_Inst_FUM" localSheetId="29">'[3]M&amp;G'!$B$21:$R$32</definedName>
    <definedName name="MG_Inst_FUM">'[2]M&amp;G'!$B$21:$R$32</definedName>
    <definedName name="MG_Regular">#REF!</definedName>
    <definedName name="MG_Single">#REF!</definedName>
    <definedName name="MG_Weighted">#REF!</definedName>
    <definedName name="MPF_FUM" localSheetId="23">'[3]Asia'!$B$145:$R$155</definedName>
    <definedName name="MPF_FUM" localSheetId="24">'[3]Asia'!$B$145:$R$155</definedName>
    <definedName name="MPF_FUM" localSheetId="25">'[3]Asia'!$B$145:$R$155</definedName>
    <definedName name="MPF_FUM" localSheetId="26">'[3]Asia'!$B$145:$R$155</definedName>
    <definedName name="MPF_FUM" localSheetId="27">'[3]Asia'!$B$145:$R$155</definedName>
    <definedName name="MPF_FUM" localSheetId="28">'[3]Asia'!$B$145:$R$155</definedName>
    <definedName name="MPF_FUM" localSheetId="29">'[3]Asia'!$B$145:$R$155</definedName>
    <definedName name="MPF_FUM">'[1]Asia'!$B$130:$R$140</definedName>
    <definedName name="Other_FUM" localSheetId="23">'[3]Asia'!$B$128:$R$138</definedName>
    <definedName name="Other_FUM" localSheetId="24">'[3]Asia'!$B$128:$R$138</definedName>
    <definedName name="Other_FUM" localSheetId="25">'[3]Asia'!$B$128:$R$138</definedName>
    <definedName name="Other_FUM" localSheetId="26">'[3]Asia'!$B$128:$R$138</definedName>
    <definedName name="Other_FUM" localSheetId="27">'[3]Asia'!$B$128:$R$138</definedName>
    <definedName name="Other_FUM" localSheetId="28">'[3]Asia'!$B$128:$R$138</definedName>
    <definedName name="Other_FUM" localSheetId="29">'[3]Asia'!$B$128:$R$138</definedName>
    <definedName name="Other_FUM">'[1]Asia'!$B$113:$R$123</definedName>
    <definedName name="Partnerships_regular" localSheetId="23">'[3]Partnerships'!$A$8:$R$21</definedName>
    <definedName name="Partnerships_regular" localSheetId="24">'[3]Partnerships'!$A$8:$R$21</definedName>
    <definedName name="Partnerships_regular" localSheetId="25">'[3]Partnerships'!$A$8:$R$21</definedName>
    <definedName name="Partnerships_regular" localSheetId="26">'[3]Partnerships'!$A$8:$R$21</definedName>
    <definedName name="Partnerships_regular" localSheetId="27">'[3]Partnerships'!$A$8:$R$21</definedName>
    <definedName name="Partnerships_regular" localSheetId="28">'[3]Partnerships'!$A$8:$R$21</definedName>
    <definedName name="Partnerships_regular" localSheetId="29">'[3]Partnerships'!$A$8:$R$21</definedName>
    <definedName name="Partnerships_regular">'[2]Partnerships'!$A$8:$R$18</definedName>
    <definedName name="Partnerships_Single" localSheetId="23">'[3]Partnerships'!$A$25:$R$38</definedName>
    <definedName name="Partnerships_Single" localSheetId="24">'[3]Partnerships'!$A$25:$R$38</definedName>
    <definedName name="Partnerships_Single" localSheetId="25">'[3]Partnerships'!$A$25:$R$38</definedName>
    <definedName name="Partnerships_Single" localSheetId="26">'[3]Partnerships'!$A$25:$R$38</definedName>
    <definedName name="Partnerships_Single" localSheetId="27">'[3]Partnerships'!$A$25:$R$38</definedName>
    <definedName name="Partnerships_Single" localSheetId="28">'[3]Partnerships'!$A$25:$R$38</definedName>
    <definedName name="Partnerships_Single" localSheetId="29">'[3]Partnerships'!$A$25:$R$38</definedName>
    <definedName name="Partnerships_Single">'[2]Partnerships'!$A$22:$R$32</definedName>
    <definedName name="PER1">#REF!</definedName>
    <definedName name="PER2">#REF!</definedName>
    <definedName name="PPM_Funds_I">#REF!</definedName>
    <definedName name="PPM_Funds_R">#REF!</definedName>
    <definedName name="PPM_Plan_Single">#REF!</definedName>
    <definedName name="PPM_Single">#REF!</definedName>
    <definedName name="_xlnm.Print_Area" localSheetId="18">' FY04 sch 17 FUM analysis'!$A$1:$N$33</definedName>
    <definedName name="_xlnm.Print_Area" localSheetId="0">'FY04 analysts schs index '!$A$1:$K$64</definedName>
    <definedName name="_xlnm.Print_Area" localSheetId="1">'FY04 sch 1 AP eps '!$A$1:$O$37</definedName>
    <definedName name="_xlnm.Print_Area" localSheetId="11">'FY04 sch 10 stat '!$A$1:$I$32</definedName>
    <definedName name="_xlnm.Print_Area" localSheetId="12">'FY04 sch 11 2003 stat'!$A$1:$I$28</definedName>
    <definedName name="_xlnm.Print_Area" localSheetId="13">'FY04 sch 12 US ops op profit'!$A$1:$L$64</definedName>
    <definedName name="_xlnm.Print_Area" localSheetId="14">'FY04 sch 13 US ops US to UK '!$A$1:$L$96</definedName>
    <definedName name="_xlnm.Print_Area" localSheetId="15">'FY04 sch 14 short term fluc'!$A$1:$F$60</definedName>
    <definedName name="_xlnm.Print_Area" localSheetId="16">'FY04 sch 15 MSB tax ch '!$A$1:$E$48</definedName>
    <definedName name="_xlnm.Print_Area" localSheetId="17">'FY04 sch 16 FUM Summary'!$A$1:$C$27</definedName>
    <definedName name="_xlnm.Print_Area" localSheetId="19">'FY04 sch 18 FRS 17 Retirem ben'!$A$1:$Q$90</definedName>
    <definedName name="_xlnm.Print_Area" localSheetId="20">'FY04 sch 19 Foreign Curr'!$A$1:$O$34</definedName>
    <definedName name="_xlnm.Print_Area" localSheetId="21">'FY04 sch 19.1 restated results'!$A$1:$M$64</definedName>
    <definedName name="_xlnm.Print_Area" localSheetId="22">'FY04 Sch 19.2 restated results'!$A$1:$M$38</definedName>
    <definedName name="_xlnm.Print_Area" localSheetId="2">'FY04 sch 2 2003 AP eps'!$A$1:$P$33</definedName>
    <definedName name="_xlnm.Print_Area" localSheetId="3">'FY04 sch 3 assn '!$A$1:$M$69</definedName>
    <definedName name="_xlnm.Print_Area" localSheetId="5">'FY04 sch 4 new bus '!$A$1:$S$51</definedName>
    <definedName name="_xlnm.Print_Area" localSheetId="6">'FY04 sch 5 in force'!$A$1:$J$80</definedName>
    <definedName name="_xlnm.Print_Area" localSheetId="7">'FY04 sch 6 AP results'!$A$1:$M$77</definedName>
    <definedName name="_xlnm.Print_Area" localSheetId="8">'FY04 sch 7 AP Tax '!$A$1:$L$53</definedName>
    <definedName name="_xlnm.Print_Area" localSheetId="9">'FY04 sch 8 sh funds summary'!$A$1:$L$79</definedName>
    <definedName name="_xlnm.Print_Area" localSheetId="10">'FY04 sch 9 sh fund rec '!$A$1:$M$87</definedName>
    <definedName name="_xlnm.Print_Area" localSheetId="4">'FY04sch 3 assn (page2) '!$A$1:$M$69</definedName>
    <definedName name="_xlnm.Print_Area" localSheetId="23">'NB Schedule 1 CER'!$A$1:$R$111</definedName>
    <definedName name="_xlnm.Print_Area" localSheetId="24">'NB Schedule 1B - AER'!$A$1:$R$111</definedName>
    <definedName name="_xlnm.Print_Area" localSheetId="25">'NB Schedule 2'!$A$1:$R$124</definedName>
    <definedName name="_xlnm.Print_Area" localSheetId="26">'NB Schedule 3'!$A$1:$R$118</definedName>
    <definedName name="_xlnm.Print_Area" localSheetId="27">'NB Schedule 4'!$A$1:$R$118</definedName>
    <definedName name="_xlnm.Print_Area" localSheetId="28">'NB Schedule 5'!$A$1:$J$69</definedName>
    <definedName name="_xlnm.Print_Titles" localSheetId="3">'FY04 sch 3 assn '!$1:$5</definedName>
    <definedName name="REP1">#REF!</definedName>
    <definedName name="REP2">#REF!</definedName>
    <definedName name="Retail_GI">#REF!</definedName>
    <definedName name="Retail_IFA_Regular" localSheetId="23">'[3]Retail IFA'!$A$8:$R$31</definedName>
    <definedName name="Retail_IFA_Regular" localSheetId="24">'[3]Retail IFA'!$A$8:$R$31</definedName>
    <definedName name="Retail_IFA_Regular" localSheetId="25">'[3]Retail IFA'!$A$8:$R$31</definedName>
    <definedName name="Retail_IFA_Regular" localSheetId="26">'[3]Retail IFA'!$A$8:$R$31</definedName>
    <definedName name="Retail_IFA_Regular" localSheetId="27">'[3]Retail IFA'!$A$8:$R$31</definedName>
    <definedName name="Retail_IFA_Regular" localSheetId="28">'[3]Retail IFA'!$A$8:$R$31</definedName>
    <definedName name="Retail_IFA_Regular" localSheetId="29">'[3]Retail IFA'!$A$8:$R$31</definedName>
    <definedName name="Retail_IFA_Regular">'[1]Retail IFA'!$A$8:$R$31</definedName>
    <definedName name="Retail_IFA_Single" localSheetId="23">'[3]Retail IFA'!$A$34:$R$55</definedName>
    <definedName name="Retail_IFA_Single" localSheetId="24">'[3]Retail IFA'!$A$34:$R$55</definedName>
    <definedName name="Retail_IFA_Single" localSheetId="25">'[3]Retail IFA'!$A$34:$R$55</definedName>
    <definedName name="Retail_IFA_Single" localSheetId="26">'[3]Retail IFA'!$A$34:$R$55</definedName>
    <definedName name="Retail_IFA_Single" localSheetId="27">'[3]Retail IFA'!$A$34:$R$55</definedName>
    <definedName name="Retail_IFA_Single" localSheetId="28">'[3]Retail IFA'!$A$34:$R$55</definedName>
    <definedName name="Retail_IFA_Single" localSheetId="29">'[3]Retail IFA'!$A$34:$R$55</definedName>
    <definedName name="Retail_IFA_Single">'[1]Retail IFA'!$A$34:$R$55</definedName>
    <definedName name="Retail_Plan_GI">#REF!</definedName>
    <definedName name="Retail_Plan_Regular">#REF!</definedName>
    <definedName name="Retail_Plan_Single">#REF!</definedName>
    <definedName name="Retail_Regular" localSheetId="23">'[3]Pru Retail'!$A$8:$R$26</definedName>
    <definedName name="Retail_Regular" localSheetId="24">'[3]Pru Retail'!$A$8:$R$26</definedName>
    <definedName name="Retail_Regular" localSheetId="25">'[3]Pru Retail'!$A$8:$R$26</definedName>
    <definedName name="Retail_Regular" localSheetId="26">'[3]Pru Retail'!$A$8:$R$26</definedName>
    <definedName name="Retail_Regular" localSheetId="27">'[3]Pru Retail'!$A$8:$R$26</definedName>
    <definedName name="Retail_Regular" localSheetId="28">'[3]Pru Retail'!$A$8:$R$26</definedName>
    <definedName name="Retail_Regular" localSheetId="29">'[3]Pru Retail'!$A$8:$R$26</definedName>
    <definedName name="Retail_Regular">'[1]Pru Retail'!$A$8:$R$26</definedName>
    <definedName name="Retail_Single" localSheetId="23">'[3]Pru Retail'!$A$29:$R$47</definedName>
    <definedName name="Retail_Single" localSheetId="24">'[3]Pru Retail'!$A$29:$R$47</definedName>
    <definedName name="Retail_Single" localSheetId="25">'[3]Pru Retail'!$A$29:$R$47</definedName>
    <definedName name="Retail_Single" localSheetId="26">'[3]Pru Retail'!$A$29:$R$47</definedName>
    <definedName name="Retail_Single" localSheetId="27">'[3]Pru Retail'!$A$29:$R$47</definedName>
    <definedName name="Retail_Single" localSheetId="28">'[3]Pru Retail'!$A$29:$R$47</definedName>
    <definedName name="Retail_Single" localSheetId="29">'[3]Pru Retail'!$A$29:$R$47</definedName>
    <definedName name="Retail_Single">'[1]Pru Retail'!$A$29:$R$47</definedName>
    <definedName name="Retail_Weighted">#REF!</definedName>
    <definedName name="RetailIFA_Plan_Regular">#REF!</definedName>
    <definedName name="RetailIFA_Plan_Single">#REF!</definedName>
    <definedName name="RetailIFA_Regular">#REF!</definedName>
    <definedName name="RetailIFA_Single">#REF!</definedName>
    <definedName name="RetailIFA_Weighted">#REF!</definedName>
    <definedName name="Sch1_2" localSheetId="23">'[3]Variable'!$C$13:$E$17</definedName>
    <definedName name="Sch1_2" localSheetId="24">'[3]Variable'!$C$13:$E$17</definedName>
    <definedName name="Sch1_2" localSheetId="25">'[3]Variable'!$C$13:$E$17</definedName>
    <definedName name="Sch1_2" localSheetId="26">'[3]Variable'!$C$13:$E$17</definedName>
    <definedName name="Sch1_2" localSheetId="27">'[3]Variable'!$C$13:$E$17</definedName>
    <definedName name="Sch1_2" localSheetId="28">'[3]Variable'!$C$13:$E$17</definedName>
    <definedName name="Sch1_2" localSheetId="29">'[3]Variable'!$C$13:$E$17</definedName>
    <definedName name="Sch1_2">'[2]Variable'!$C$13:$E$17</definedName>
    <definedName name="Sch1_2_head">'[3]Variable'!$G$13:$L$17</definedName>
    <definedName name="Sch3" localSheetId="23">'[3]Variable'!$C$19:$E$23</definedName>
    <definedName name="Sch3" localSheetId="24">'[3]Variable'!$C$19:$E$23</definedName>
    <definedName name="Sch3" localSheetId="25">'[3]Variable'!$C$19:$E$23</definedName>
    <definedName name="Sch3" localSheetId="26">'[3]Variable'!$C$19:$E$23</definedName>
    <definedName name="Sch3" localSheetId="27">'[3]Variable'!$C$19:$E$23</definedName>
    <definedName name="Sch3" localSheetId="28">'[3]Variable'!$C$19:$E$23</definedName>
    <definedName name="Sch3" localSheetId="29">'[3]Variable'!$C$19:$E$23</definedName>
    <definedName name="Sch3">'[2]Variable'!$C$19:$E$23</definedName>
    <definedName name="Sch3_head">'[3]Variable'!$G$19:$L$23</definedName>
    <definedName name="Sch4" localSheetId="23">'[3]Variable'!$C$25:$E$29</definedName>
    <definedName name="Sch4" localSheetId="24">'[3]Variable'!$C$25:$E$29</definedName>
    <definedName name="Sch4" localSheetId="25">'[3]Variable'!$C$25:$E$29</definedName>
    <definedName name="Sch4" localSheetId="26">'[3]Variable'!$C$25:$E$29</definedName>
    <definedName name="Sch4" localSheetId="27">'[3]Variable'!$C$25:$E$29</definedName>
    <definedName name="Sch4" localSheetId="28">'[3]Variable'!$C$25:$E$29</definedName>
    <definedName name="Sch4" localSheetId="29">'[3]Variable'!$C$25:$E$29</definedName>
    <definedName name="Sch4">'[2]Variable'!$C$25:$E$29</definedName>
    <definedName name="Sch4_head">'[3]Variable'!$G$25:$L$29</definedName>
    <definedName name="Taiwan_FUM" localSheetId="23">'[3]Asia'!$B$38:$R$48</definedName>
    <definedName name="Taiwan_FUM" localSheetId="24">'[3]Asia'!$B$38:$R$48</definedName>
    <definedName name="Taiwan_FUM" localSheetId="25">'[3]Asia'!$B$38:$R$48</definedName>
    <definedName name="Taiwan_FUM" localSheetId="26">'[3]Asia'!$B$38:$R$48</definedName>
    <definedName name="Taiwan_FUM" localSheetId="27">'[3]Asia'!$B$38:$R$48</definedName>
    <definedName name="Taiwan_FUM" localSheetId="28">'[3]Asia'!$B$38:$R$48</definedName>
    <definedName name="Taiwan_FUM" localSheetId="29">'[3]Asia'!$B$38:$R$48</definedName>
    <definedName name="Taiwan_FUM">'[1]Asia'!$B$38:$R$48</definedName>
    <definedName name="UKColInv_FUM" localSheetId="23">'[3]UK - Collective Inv'!$B$4:$R$15</definedName>
    <definedName name="UKColInv_FUM" localSheetId="24">'[3]UK - Collective Inv'!$B$4:$R$15</definedName>
    <definedName name="UKColInv_FUM" localSheetId="25">'[3]UK - Collective Inv'!$B$4:$R$15</definedName>
    <definedName name="UKColInv_FUM" localSheetId="26">'[3]UK - Collective Inv'!$B$4:$R$15</definedName>
    <definedName name="UKColInv_FUM" localSheetId="27">'[3]UK - Collective Inv'!$B$4:$R$15</definedName>
    <definedName name="UKColInv_FUM" localSheetId="28">'[3]UK - Collective Inv'!$B$4:$R$15</definedName>
    <definedName name="UKColInv_FUM" localSheetId="29">'[3]UK - Collective Inv'!$B$4:$R$15</definedName>
    <definedName name="UKColInv_FUM">'[1]UK - Collective Inv'!$B$4:$R$15</definedName>
    <definedName name="UKScAm_FUM" localSheetId="23">'[3]UK - Scot Am'!$B$4:$R$15</definedName>
    <definedName name="UKScAm_FUM" localSheetId="24">'[3]UK - Scot Am'!$B$4:$R$15</definedName>
    <definedName name="UKScAm_FUM" localSheetId="25">'[3]UK - Scot Am'!$B$4:$R$15</definedName>
    <definedName name="UKScAm_FUM" localSheetId="26">'[3]UK - Scot Am'!$B$4:$R$15</definedName>
    <definedName name="UKScAm_FUM" localSheetId="27">'[3]UK - Scot Am'!$B$4:$R$15</definedName>
    <definedName name="UKScAm_FUM" localSheetId="28">'[3]UK - Scot Am'!$B$4:$R$15</definedName>
    <definedName name="UKScAm_FUM" localSheetId="29">'[3]UK - Scot Am'!$B$4:$R$15</definedName>
    <definedName name="UKScAm_FUM">'[1]UK - Scot Am'!$B$4:$R$15</definedName>
  </definedNames>
  <calcPr fullCalcOnLoad="1"/>
</workbook>
</file>

<file path=xl/sharedStrings.xml><?xml version="1.0" encoding="utf-8"?>
<sst xmlns="http://schemas.openxmlformats.org/spreadsheetml/2006/main" count="1930" uniqueCount="832">
  <si>
    <t>in force variable annuity business in future periods based on current period equity returns</t>
  </si>
  <si>
    <t>Business in force</t>
  </si>
  <si>
    <t>Short-term fluctuations in investment returns</t>
  </si>
  <si>
    <t>Tax charge</t>
  </si>
  <si>
    <t>Shareholders' funds</t>
  </si>
  <si>
    <t>Summary</t>
  </si>
  <si>
    <t>Reconciliation of movement</t>
  </si>
  <si>
    <t>Statutory basis results</t>
  </si>
  <si>
    <t>US Operations</t>
  </si>
  <si>
    <t xml:space="preserve">The spread variance shown above has been determined after including longer-term returns on equity based investments. This treatment is consistent with the inclusion </t>
  </si>
  <si>
    <t xml:space="preserve">of longer-term investment returns within operating profits. Short-term fluctuations in investment returns, including those for equity based investments, are excluded from </t>
  </si>
  <si>
    <t xml:space="preserve">The charge for averaged realised losses shown above is as compared to the long-term default assumption for fixed income securities, which is presented as part of the </t>
  </si>
  <si>
    <t xml:space="preserve">determination of the spread variance. The charge for the default assumption is calculated using a weighted risk margin (RMR) approach. An RMR charge is individually </t>
  </si>
  <si>
    <t>The £34m charge for other items in 2004 includes £21m of costs associated with complying with new regulatory requirements and restructuring and £13m of negative</t>
  </si>
  <si>
    <t>assigned to asset classes based on credit ratings and, where necessary, credit analysis. This is then weighted to the carrying value of the investments.</t>
  </si>
  <si>
    <t>long-term business operations.  The cost is the difference between the nominal value of solvency capital and the present value, at risk discount rates,</t>
  </si>
  <si>
    <t>of solvency capital.</t>
  </si>
  <si>
    <t>Achieved profits basis shareholder's funds</t>
  </si>
  <si>
    <t>9c</t>
  </si>
  <si>
    <t>9d</t>
  </si>
  <si>
    <t>Net worth consists of statutory solvency capital and unencumbered capital.</t>
  </si>
  <si>
    <t>Value of in force business includes the value of future margins from current in force business less the cost of holding statutory solvency capital.</t>
  </si>
  <si>
    <t>Components of achieved profits basis shareholders' funds :</t>
  </si>
  <si>
    <t>Value of in force business (note 9d)</t>
  </si>
  <si>
    <t>Net worth (note 9c)</t>
  </si>
  <si>
    <t xml:space="preserve">the value placed on surplus assets in the fund is already discounted to reflect its release over time and no further adjustment is necessary in respect </t>
  </si>
  <si>
    <t>by the National Association of Insurance Commissioners (NAIC) at the Company Action level must be retained.  The impact of the related capital charge</t>
  </si>
  <si>
    <t>is to reduce Jackson National Life's shareholders' funds by £166m (2003 £164m).</t>
  </si>
  <si>
    <t xml:space="preserve">The proportion of surplus allocated to shareholders from the UK with-profits business has been based on the present level of 10%. Future bonus rates </t>
  </si>
  <si>
    <t>have been set at levels which would fully utilise the assets of the with-profits fund over the lifetime of the business in force.</t>
  </si>
  <si>
    <t xml:space="preserve">UK long-term business smoothed shareholders' funds reflect an adjustment to PAC life fund assets, for the purposes of  determining the unwind of </t>
  </si>
  <si>
    <t>discount included in operating profits, to remove the effects of short-term volatility in market values of assets. Shareholders funds in the balance sheet</t>
  </si>
  <si>
    <t>are determined on an unsmoothed basis.</t>
  </si>
  <si>
    <t xml:space="preserve">If the economic assumptions applied for 2004 had been in place at 31 December 2003, the achieved profits basis shareholders funds at that date would </t>
  </si>
  <si>
    <t>and an adjustment for exchange effects to reflect rates at 31 December 2003 of £(1)m.</t>
  </si>
  <si>
    <t>Operating result</t>
  </si>
  <si>
    <t>Reconciliation from US to UK GAAP</t>
  </si>
  <si>
    <t>Other</t>
  </si>
  <si>
    <t>Funds under management</t>
  </si>
  <si>
    <t>Analysis by business area</t>
  </si>
  <si>
    <t>Foreign currency translation</t>
  </si>
  <si>
    <t>Schedule 1</t>
  </si>
  <si>
    <t xml:space="preserve">Post-tax </t>
  </si>
  <si>
    <t xml:space="preserve">and </t>
  </si>
  <si>
    <t xml:space="preserve">   Minority</t>
  </si>
  <si>
    <t xml:space="preserve">minority </t>
  </si>
  <si>
    <t>Earnings</t>
  </si>
  <si>
    <t>Pre-tax</t>
  </si>
  <si>
    <t>Tax</t>
  </si>
  <si>
    <t>Post-tax</t>
  </si>
  <si>
    <t>interests</t>
  </si>
  <si>
    <t>per share</t>
  </si>
  <si>
    <t>£m</t>
  </si>
  <si>
    <t>(pence)</t>
  </si>
  <si>
    <t>Based on operating profit after tax and related minority interests</t>
  </si>
  <si>
    <t xml:space="preserve">before amortisation of goodwill and exceptional items </t>
  </si>
  <si>
    <t>Amortisation of goodwill</t>
  </si>
  <si>
    <t xml:space="preserve">Notes </t>
  </si>
  <si>
    <t>1a</t>
  </si>
  <si>
    <t>Schedule 2</t>
  </si>
  <si>
    <t>(1) Basis of preparation of results</t>
  </si>
  <si>
    <t>The key economic assumptions and sensitivity of the results to changes to those assumptions are described below.</t>
  </si>
  <si>
    <t>(2) Economic assumptions</t>
  </si>
  <si>
    <t>Pre-tax expected long-term nominal rates of investment return:</t>
  </si>
  <si>
    <t>UK equities</t>
  </si>
  <si>
    <t>Overseas equities</t>
  </si>
  <si>
    <t>Property</t>
  </si>
  <si>
    <t>Gilts</t>
  </si>
  <si>
    <t>Corporate bonds</t>
  </si>
  <si>
    <t>(applying the rates listed above to the investments held by the fund)</t>
  </si>
  <si>
    <t>Expected long-term rate of inflation</t>
  </si>
  <si>
    <t>Post-tax expected long-term nominal rate of return:</t>
  </si>
  <si>
    <t>Pension business (where no tax applies)</t>
  </si>
  <si>
    <t xml:space="preserve">Life business </t>
  </si>
  <si>
    <t>Risk margin included within the risk discount rate</t>
  </si>
  <si>
    <t xml:space="preserve">Risk discount rate </t>
  </si>
  <si>
    <t>US Operations (Jackson National Life)</t>
  </si>
  <si>
    <t xml:space="preserve">Expected long-term spread between earned rate and rate credited to policyholders </t>
  </si>
  <si>
    <t>Risk discount rate</t>
  </si>
  <si>
    <t>Prudential Asia</t>
  </si>
  <si>
    <t>Weighted expected long-term rate of inflation</t>
  </si>
  <si>
    <t>Weighted risk discount rate</t>
  </si>
  <si>
    <t>UK and Europe Insurance Operations - smoothing of asset values</t>
  </si>
  <si>
    <t>UK and Europe Insurance Operations - cost of strengthened persistency assumption and other items</t>
  </si>
  <si>
    <t>Tax charge (credit) on items not included in operating profit</t>
  </si>
  <si>
    <t>Holding company cash and short-term investments</t>
  </si>
  <si>
    <t>8a</t>
  </si>
  <si>
    <t>8b</t>
  </si>
  <si>
    <t>The average number of shares for 2004 was 2,129m.</t>
  </si>
  <si>
    <t>Investment in operations reflects increases in share capital.  This includes certain non cash items as a result of timing differences.</t>
  </si>
  <si>
    <t>Five year average included in operating result above</t>
  </si>
  <si>
    <t>actual investment return on investments less longer-term returns (net of related change to</t>
  </si>
  <si>
    <t xml:space="preserve">Equities     </t>
  </si>
  <si>
    <t xml:space="preserve">Fixed Income  </t>
  </si>
  <si>
    <t xml:space="preserve">Securities    </t>
  </si>
  <si>
    <t xml:space="preserve">Total          </t>
  </si>
  <si>
    <t xml:space="preserve">held to cover  </t>
  </si>
  <si>
    <t xml:space="preserve">Investments   </t>
  </si>
  <si>
    <t xml:space="preserve">the PSPS scheme assets as at that date of £4,034m exceeded the actuarially determined liabilities of £3,658m by £376m. Consequently, the Scheme assets were sufficient to  </t>
  </si>
  <si>
    <t>Economic assumptions and sensitivities (continued)</t>
  </si>
  <si>
    <t>(3) Effect of altered economic assumptions</t>
  </si>
  <si>
    <t>Total</t>
  </si>
  <si>
    <t>Group</t>
  </si>
  <si>
    <t>Gain on sale of Jackson Federal bank</t>
  </si>
  <si>
    <t>Income from Discontinued Operations</t>
  </si>
  <si>
    <t>The UK GAAP results are determined after adjustment for minority interests. For UK reporting purposes the segmental result of Jackson National Life reflects its proportionate</t>
  </si>
  <si>
    <t>interests in the results of two investment funds that are consolidated as quasi subsidiaries.</t>
  </si>
  <si>
    <t>cost. The value movement under US GAAP is therefore not reported for UK GAAP purposes and is a reconciling item within the analysis above.</t>
  </si>
  <si>
    <t>Consistent with the ABI SORP, investment returns included in the UK operating result are determined on a longer-term basis.  These amounts are explained in Schedule 12. The</t>
  </si>
  <si>
    <t xml:space="preserve">difference between actual investment returns and longer-term returns is included within the profit and loss account as short-term fluctuations in investment returns as set out  </t>
  </si>
  <si>
    <t>in Schedule 14.</t>
  </si>
  <si>
    <t>on disposals</t>
  </si>
  <si>
    <t>on income from discontinued operations</t>
  </si>
  <si>
    <t xml:space="preserve">Other defined benefit schemes </t>
  </si>
  <si>
    <t>Pre-tax expected long-term nominal rates of investment return</t>
  </si>
  <si>
    <t>Decrease in rates of 1%</t>
  </si>
  <si>
    <t>Risk discount rates</t>
  </si>
  <si>
    <t>Operating profit from new long-term insurance business</t>
  </si>
  <si>
    <t>Note</t>
  </si>
  <si>
    <t>Jackson National Life net of tax profits</t>
  </si>
  <si>
    <t>Pre capital charge</t>
  </si>
  <si>
    <t>Post capital charge</t>
  </si>
  <si>
    <t>Schedule 4</t>
  </si>
  <si>
    <t>Operating profit from business in force</t>
  </si>
  <si>
    <t>Experience variances and other items</t>
  </si>
  <si>
    <t>Jackson National Life</t>
  </si>
  <si>
    <t>Return on surplus assets (over target surplus)</t>
  </si>
  <si>
    <t xml:space="preserve">Persistency </t>
  </si>
  <si>
    <t>Expenses</t>
  </si>
  <si>
    <t>Loss from strengthening operating assumptions</t>
  </si>
  <si>
    <t>Notes</t>
  </si>
  <si>
    <t>4a</t>
  </si>
  <si>
    <t>Schedule 5</t>
  </si>
  <si>
    <t>2003 £m</t>
  </si>
  <si>
    <t xml:space="preserve">Long-term business </t>
  </si>
  <si>
    <t xml:space="preserve">Share of investment return of funds managed by PPM America, that are </t>
  </si>
  <si>
    <t>Short-term fluctuations in investment returns represent the difference between total investment returns in the year attributable to shareholders</t>
  </si>
  <si>
    <t>fund and shareholders' funds.  Movements on the element attributable to the PAC life fund would be reflected in movements in the Fund for Future Appropriations. The impact on</t>
  </si>
  <si>
    <t>shareholders' results would be as shown in the table below.</t>
  </si>
  <si>
    <t xml:space="preserve">Total </t>
  </si>
  <si>
    <t>5a</t>
  </si>
  <si>
    <t xml:space="preserve">Pre-tax losses resulting from changes in economic assumptions included within the profit (loss) on ordinary activities before tax arise as follows: </t>
  </si>
  <si>
    <t>Related change to amortisation of deferred acquisition costs</t>
  </si>
  <si>
    <t>Profit before tax before minority interests</t>
  </si>
  <si>
    <t>Profit before tax after minority interests</t>
  </si>
  <si>
    <t xml:space="preserve">   UK and Europe Operations</t>
  </si>
  <si>
    <t>the active basis is appropriate for business written in Japan and Korea and for US dollar denominated business written in Hong Kong.</t>
  </si>
  <si>
    <t>Memorandum only - estimated unwind of discount in 2003 applying the same economic assumptions as for the 2004 results:</t>
  </si>
  <si>
    <t xml:space="preserve">   consolidated into Group results, but attributable to external investors</t>
  </si>
  <si>
    <t xml:space="preserve">Tax charge on profit on ordinary activities </t>
  </si>
  <si>
    <t>Tax charge on short-term fluctuations in investment returns</t>
  </si>
  <si>
    <t xml:space="preserve">Egg </t>
  </si>
  <si>
    <t xml:space="preserve">US Operations </t>
  </si>
  <si>
    <t>Asian Fund Management Operations</t>
  </si>
  <si>
    <t>Operating profit (loss) before amortisation of goodwill and</t>
  </si>
  <si>
    <t>Tax on operating profit</t>
  </si>
  <si>
    <t>Tax on short-term fluctuations in investment returns</t>
  </si>
  <si>
    <t>Tax on effect of changes in economic assumptions</t>
  </si>
  <si>
    <t>Tax charge on profit on business disposals</t>
  </si>
  <si>
    <t>Tax on Egg France closure cost</t>
  </si>
  <si>
    <t>Total tax charge</t>
  </si>
  <si>
    <t>Exchange movements net of related tax (note 9a)</t>
  </si>
  <si>
    <t xml:space="preserve">      subsidiary owned by JNL</t>
  </si>
  <si>
    <t>Net increase in shareholders' capital and reserves</t>
  </si>
  <si>
    <t xml:space="preserve">investment returns (net of related change to amortisation of deferred acquisition costs)  </t>
  </si>
  <si>
    <t xml:space="preserve">cover 110% of the benefits that had accrued to members, allowing for expected future increases in earnings.   As a result of the valuation, the employers' contribution rate has  </t>
  </si>
  <si>
    <t>Total Group position</t>
  </si>
  <si>
    <t>18b</t>
  </si>
  <si>
    <t>5b</t>
  </si>
  <si>
    <t>Short-term fluctuations comprise:</t>
  </si>
  <si>
    <t>Actual investment return on investments less long-term returns</t>
  </si>
  <si>
    <t>5c</t>
  </si>
  <si>
    <t>This comprises:</t>
  </si>
  <si>
    <t>5d</t>
  </si>
  <si>
    <t>Jackson National Life - Actual less averaged realised gains and losses (including</t>
  </si>
  <si>
    <t>US$m</t>
  </si>
  <si>
    <t>Five year total</t>
  </si>
  <si>
    <t>Schedule 6</t>
  </si>
  <si>
    <t xml:space="preserve">Long-term business: </t>
  </si>
  <si>
    <t>Jackson National Life (note 6b)</t>
  </si>
  <si>
    <t>Total tax on operating profit</t>
  </si>
  <si>
    <t>Tax on items not included in operating profit</t>
  </si>
  <si>
    <t>Total tax on items not included in operating profit</t>
  </si>
  <si>
    <t>(including tax on actual investment returns)</t>
  </si>
  <si>
    <t>6a</t>
  </si>
  <si>
    <t>6b</t>
  </si>
  <si>
    <t>6c</t>
  </si>
  <si>
    <t>Schedule 7</t>
  </si>
  <si>
    <t>Long-term business operations</t>
  </si>
  <si>
    <t>Actual shareholders' funds less smoothed shareholders' funds</t>
  </si>
  <si>
    <t>M&amp;G</t>
  </si>
  <si>
    <t>Egg</t>
  </si>
  <si>
    <t xml:space="preserve">Before capital charge </t>
  </si>
  <si>
    <t>Excluding assets in excess of target surplus</t>
  </si>
  <si>
    <t>Assets in excess of target surplus</t>
  </si>
  <si>
    <t>After capital charge</t>
  </si>
  <si>
    <t>Other operations</t>
  </si>
  <si>
    <t>7a</t>
  </si>
  <si>
    <t>7b</t>
  </si>
  <si>
    <t>7c</t>
  </si>
  <si>
    <t>Relates to broker dealer and fund management operations.</t>
  </si>
  <si>
    <t>Net core structural borrowings of shareholder financed operations comprise:</t>
  </si>
  <si>
    <t xml:space="preserve">* Consistent with prior years, for the Taiwanese operation, the projections include an assumption of phased progression from current rates to </t>
  </si>
  <si>
    <t>the long-term expected rates over a remaining period of 8 years. This takes into account the effect on bond values of rising interest rates.</t>
  </si>
  <si>
    <t>Group Summary and Insurance operations - Constant exchange rates</t>
  </si>
  <si>
    <t>The unwind of discount for UK and Europe long-term business operations represents the unwind of discount on the value of in force business at the beginning of the</t>
  </si>
  <si>
    <t xml:space="preserve">year (adjusted for the effect of current year assumption changes); the expected return on smoothed surplus assets retained within the PAC with-profits fund (see </t>
  </si>
  <si>
    <t>with-profits fund are smoothed for this purpose to remove the effects of short term volatility of investment values (See Schedule 8 - note 8c).</t>
  </si>
  <si>
    <t>Schedule 8), and the expected return on shareholders' assets held in other UK and Europe long-term business operations. Surplus assets retained within the PAC</t>
  </si>
  <si>
    <t>and other negative items and experience variances of £19m.</t>
  </si>
  <si>
    <t>Asia - changes in operating assumptions</t>
  </si>
  <si>
    <t>assumptions in Vietnam (£15m). The £27m charge in 2003 primarily reflects expense assumption changes in Japan.</t>
  </si>
  <si>
    <t xml:space="preserve">The 2004 £56m charge for changes in operating assumptions primarily relates to Singapore (£24m), mainly for persistency, and a strengthening of renewal expense </t>
  </si>
  <si>
    <t>of the projected release of this capital and the investment earnings on the capital. Where solvency capital is held within a with-profits long-term fund,</t>
  </si>
  <si>
    <t xml:space="preserve">The 2003 comparative figure has been restated for the implementation of UITF Abstract 38 - "Accounting for ESOP Trusts".  </t>
  </si>
  <si>
    <t>In determining the cost of capital of Jackson National Life, it has been assumed that an amount equal to 200 per cent of the risk based capital required</t>
  </si>
  <si>
    <t>Prudential Asia long-term business and the 2003 figures have been restated accordingly.</t>
  </si>
  <si>
    <t xml:space="preserve">contributions to the schemes by the with-profits fund and other UK long-term business operations.  </t>
  </si>
  <si>
    <t xml:space="preserve">the retired and active members of the schemes. </t>
  </si>
  <si>
    <t xml:space="preserve">The apportionment of the deficit between the estimated amounts attributable to the PAC with-profits fund and to shareholders' operations reflects the activities of </t>
  </si>
  <si>
    <t xml:space="preserve">Jackson National Life </t>
  </si>
  <si>
    <t>Schedule 8</t>
  </si>
  <si>
    <t>Jackson</t>
  </si>
  <si>
    <t>Long-term</t>
  </si>
  <si>
    <t>National</t>
  </si>
  <si>
    <t>Prudential</t>
  </si>
  <si>
    <t>business</t>
  </si>
  <si>
    <t>Life</t>
  </si>
  <si>
    <t>Asia</t>
  </si>
  <si>
    <t>operations</t>
  </si>
  <si>
    <t>total</t>
  </si>
  <si>
    <t>Reconciliation of movement in shareholders funds</t>
  </si>
  <si>
    <t xml:space="preserve">Operating profit (including investment return based on </t>
  </si>
  <si>
    <t>long-term rates of returns)</t>
  </si>
  <si>
    <t>US broker dealer and fund management</t>
  </si>
  <si>
    <t>Other income and expenditure</t>
  </si>
  <si>
    <t>total tax charge</t>
  </si>
  <si>
    <t>Minority interests</t>
  </si>
  <si>
    <t>Development costs included above (net of tax) borne centrally</t>
  </si>
  <si>
    <t xml:space="preserve">Intragroup dividends (including statutory transfer) </t>
  </si>
  <si>
    <t>External dividends</t>
  </si>
  <si>
    <t>Analysed as:</t>
  </si>
  <si>
    <t>Additional shareholders' interest on Achieved Profits basis</t>
  </si>
  <si>
    <t>Achieved Profits basis shareholders' funds</t>
  </si>
  <si>
    <t>Adjustment from post-tax long-term investment returns to</t>
  </si>
  <si>
    <t>Operating result for UK reporting purposes</t>
  </si>
  <si>
    <t>Average exchange rates</t>
  </si>
  <si>
    <t>10a</t>
  </si>
  <si>
    <t>result to UK GAAP basis result for US Operations</t>
  </si>
  <si>
    <t>statements</t>
  </si>
  <si>
    <t>Retirement benefits</t>
  </si>
  <si>
    <t xml:space="preserve">increase in pensions and payments and reduced discount rate </t>
  </si>
  <si>
    <t xml:space="preserve">(principally expectations for increase in rate of pay and </t>
  </si>
  <si>
    <t>rate reflecting lower corporate bond yields)</t>
  </si>
  <si>
    <t>Longer-term</t>
  </si>
  <si>
    <t>Segmental result for</t>
  </si>
  <si>
    <t xml:space="preserve">investment </t>
  </si>
  <si>
    <t xml:space="preserve">UK Modified Statutory </t>
  </si>
  <si>
    <t>returns</t>
  </si>
  <si>
    <t>Basis GAAP purposes</t>
  </si>
  <si>
    <t>US $m</t>
  </si>
  <si>
    <t>Broker-dealer and fund management</t>
  </si>
  <si>
    <t xml:space="preserve">Realised investment gains (losses), net of related  </t>
  </si>
  <si>
    <t>on short-term fluctuations in investment returns</t>
  </si>
  <si>
    <t>Net income</t>
  </si>
  <si>
    <t>Movements in shareholders' funds</t>
  </si>
  <si>
    <t>Net income (as shown above)</t>
  </si>
  <si>
    <t xml:space="preserve">Net movement in other comprehensive income </t>
  </si>
  <si>
    <t xml:space="preserve">Total movement in year </t>
  </si>
  <si>
    <t>Shareholders' funds at beginning of year</t>
  </si>
  <si>
    <t xml:space="preserve">Shareholders' funds at end of year </t>
  </si>
  <si>
    <t>Date: 2 March 2005</t>
  </si>
  <si>
    <t>Tax credit on loss from changes in economic assumptions</t>
  </si>
  <si>
    <t xml:space="preserve">Schedule 12 </t>
  </si>
  <si>
    <t xml:space="preserve">Tax on profit on ordinary activities </t>
  </si>
  <si>
    <t>13a</t>
  </si>
  <si>
    <t>13b</t>
  </si>
  <si>
    <t>Funds under management - summary</t>
  </si>
  <si>
    <t xml:space="preserve">   US Operations</t>
  </si>
  <si>
    <t xml:space="preserve">   Prudential Asia</t>
  </si>
  <si>
    <t>External funds</t>
  </si>
  <si>
    <t>Total insurance and investment funds under management</t>
  </si>
  <si>
    <t>Schedule 15</t>
  </si>
  <si>
    <t>Funds under management - analysis by business area</t>
  </si>
  <si>
    <t>Other Investments</t>
  </si>
  <si>
    <t>linked liabilities</t>
  </si>
  <si>
    <t>2003</t>
  </si>
  <si>
    <t xml:space="preserve">  £bn </t>
  </si>
  <si>
    <t>Long-term default assumption</t>
  </si>
  <si>
    <t>Averaged losses in excess of the long-term default assumption</t>
  </si>
  <si>
    <t>Gross averaged losses</t>
  </si>
  <si>
    <t>The following translation rates have been applied:</t>
  </si>
  <si>
    <t>Average</t>
  </si>
  <si>
    <t>Hong Kong</t>
  </si>
  <si>
    <t>Japan</t>
  </si>
  <si>
    <t>Malaysia</t>
  </si>
  <si>
    <t>Singapore</t>
  </si>
  <si>
    <t>Taiwan</t>
  </si>
  <si>
    <t>USA</t>
  </si>
  <si>
    <t xml:space="preserve">UK and </t>
  </si>
  <si>
    <t>Insurance</t>
  </si>
  <si>
    <t>Operations</t>
  </si>
  <si>
    <t>Asia development expenses</t>
  </si>
  <si>
    <t>Total charge</t>
  </si>
  <si>
    <t>Tax on operating profit based on long-term investment returns.</t>
  </si>
  <si>
    <t xml:space="preserve">Prudential Asia </t>
  </si>
  <si>
    <t>Schedule 17</t>
  </si>
  <si>
    <t>Broker dealer and fund management</t>
  </si>
  <si>
    <t>exchange rates</t>
  </si>
  <si>
    <t>Investment depreciation on preference shares</t>
  </si>
  <si>
    <t>Restated</t>
  </si>
  <si>
    <t>Local currency : £</t>
  </si>
  <si>
    <t>MEMORANDUM ONLY</t>
  </si>
  <si>
    <t>Estimated results applying the same economic assumptions as</t>
  </si>
  <si>
    <t>Jackson National Life (note)</t>
  </si>
  <si>
    <t>As restated</t>
  </si>
  <si>
    <t>UK and Europe Insurance Operations</t>
  </si>
  <si>
    <t xml:space="preserve"> 6.6% to 7.9%</t>
  </si>
  <si>
    <t xml:space="preserve">long-term fixed income securities markets, set by reference to period end rates of return on fixed income securities. This "active" basis of assumption </t>
  </si>
  <si>
    <t>2a</t>
  </si>
  <si>
    <t>Unwind of discount (notes 5a and 5f)</t>
  </si>
  <si>
    <t>Cost of strengthened persistency assumption (note 5b)</t>
  </si>
  <si>
    <t>Other items (note 5b)</t>
  </si>
  <si>
    <t>Unwind of discount (note 5f)</t>
  </si>
  <si>
    <t>Spread (notes 5c and 5d)</t>
  </si>
  <si>
    <t>Change in operating assumptions (note 5e)</t>
  </si>
  <si>
    <t>5f</t>
  </si>
  <si>
    <t>UK and Europe Insurance Operations (note 6a)</t>
  </si>
  <si>
    <t>Prudential Asia (note 6e)</t>
  </si>
  <si>
    <t>6d</t>
  </si>
  <si>
    <t>6e</t>
  </si>
  <si>
    <t>included in profit before tax (note 6c)</t>
  </si>
  <si>
    <t>assumption (Schedule 5)</t>
  </si>
  <si>
    <t>Long-term default assumption (Schedule 5 - note 5c)</t>
  </si>
  <si>
    <r>
      <t>Tax charge (credit) on operating profit (loss)</t>
    </r>
    <r>
      <rPr>
        <sz val="10"/>
        <rFont val="Arial"/>
        <family val="2"/>
      </rPr>
      <t xml:space="preserve"> (note 7a)</t>
    </r>
  </si>
  <si>
    <t>Jackson National Life (note 7b)</t>
  </si>
  <si>
    <t>Shareholders' funds summary (note 8a)</t>
  </si>
  <si>
    <t>UK and Europe Operations (note 8b)</t>
  </si>
  <si>
    <t>Smoothed shareholders' funds (note 8c)</t>
  </si>
  <si>
    <t>Jackson National Life net of surplus note borrowings (note 8g)</t>
  </si>
  <si>
    <t>Capital charge (note 8d)</t>
  </si>
  <si>
    <t>Other US operations (note 8e)</t>
  </si>
  <si>
    <t>Goodwill (note 8f)</t>
  </si>
  <si>
    <t>Holding company net borrowings (note 8g)</t>
  </si>
  <si>
    <t>8c</t>
  </si>
  <si>
    <t>8d</t>
  </si>
  <si>
    <t>8e</t>
  </si>
  <si>
    <t>8f</t>
  </si>
  <si>
    <t>8g</t>
  </si>
  <si>
    <t>8h</t>
  </si>
  <si>
    <t>8i</t>
  </si>
  <si>
    <t>New business (Schedule 4)</t>
  </si>
  <si>
    <t>Business in force (Schedule 5)</t>
  </si>
  <si>
    <t xml:space="preserve">Short-term fluctuations in investment returns (Schedule 6) </t>
  </si>
  <si>
    <t>Effect of changes in economic assumptions (Schedule 3)</t>
  </si>
  <si>
    <t>Tax (Schedule 7)</t>
  </si>
  <si>
    <t>Investment in operations (note 9b)</t>
  </si>
  <si>
    <t>Schedule 25</t>
  </si>
  <si>
    <t xml:space="preserve">Shareholders' capital and reserves at 31 December 2004 </t>
  </si>
  <si>
    <t>9a</t>
  </si>
  <si>
    <t>9b</t>
  </si>
  <si>
    <t>Broker dealer and fund management result (Schedule 13)</t>
  </si>
  <si>
    <t>change to amortisation of acquisition costs (note 13a)</t>
  </si>
  <si>
    <t>Minority interests (note 13b)</t>
  </si>
  <si>
    <t>(note 13d)</t>
  </si>
  <si>
    <t>13c</t>
  </si>
  <si>
    <t>13d</t>
  </si>
  <si>
    <t>Jackson National Life (note 14a)</t>
  </si>
  <si>
    <t>Prudential Asia (note 14b)</t>
  </si>
  <si>
    <t>14a</t>
  </si>
  <si>
    <t>14b</t>
  </si>
  <si>
    <t xml:space="preserve">UK and Europe Insurance Operations </t>
  </si>
  <si>
    <t>15a</t>
  </si>
  <si>
    <t>15b</t>
  </si>
  <si>
    <t>15c</t>
  </si>
  <si>
    <t>Internal insurance and investment funds under management (note 16a)</t>
  </si>
  <si>
    <t xml:space="preserve">16a   As included in the summarised consolidated balance sheet. </t>
  </si>
  <si>
    <t>US Operations (note 17a)</t>
  </si>
  <si>
    <t>17a   Subject to provisions for permanent diminution in value, the fixed income securities of US Operations are valued at amortised cost.</t>
  </si>
  <si>
    <t xml:space="preserve">18a </t>
  </si>
  <si>
    <t>(note 18a)</t>
  </si>
  <si>
    <t>(note 18b)</t>
  </si>
  <si>
    <t>Schedule 19</t>
  </si>
  <si>
    <t>Schedule 19.1</t>
  </si>
  <si>
    <t>Schedule 19.2</t>
  </si>
  <si>
    <t>For countries where long-term fixed income securities markets are underdeveloped, investment return assumptions and risk discount rates are based</t>
  </si>
  <si>
    <t>on an assessment of long-term economic conditions. Except for the countries listed above, this basis is appropriate to the Group's Asian operations.</t>
  </si>
  <si>
    <t>UK and Europe Operations</t>
  </si>
  <si>
    <t>Europe</t>
  </si>
  <si>
    <t xml:space="preserve"> £m</t>
  </si>
  <si>
    <t xml:space="preserve">£m </t>
  </si>
  <si>
    <t xml:space="preserve">Core structural borrowings of shareholder financed operations: </t>
  </si>
  <si>
    <t>US GAAP</t>
  </si>
  <si>
    <t>adjusted</t>
  </si>
  <si>
    <t>for minority</t>
  </si>
  <si>
    <t xml:space="preserve">and reversal </t>
  </si>
  <si>
    <t>of FAS 133</t>
  </si>
  <si>
    <t>effects</t>
  </si>
  <si>
    <t>adjustments</t>
  </si>
  <si>
    <t xml:space="preserve">(US GAAP as published also includes the change in </t>
  </si>
  <si>
    <t>the fair value of hedging instruments)</t>
  </si>
  <si>
    <t>on operating profit</t>
  </si>
  <si>
    <t>Capital contributions</t>
  </si>
  <si>
    <t>Dividends paid to intermediate holding company</t>
  </si>
  <si>
    <t>As published</t>
  </si>
  <si>
    <t>Other Operations</t>
  </si>
  <si>
    <t>Operating profit from continuing operations before amortisation of goodwill and exceptional items</t>
  </si>
  <si>
    <t>Capital charge (see note 8a on Schedule 8)</t>
  </si>
  <si>
    <t>Actual less averaged realised gains and losses (including impairments) for fixed</t>
  </si>
  <si>
    <t>A charge is deducted from the annual result and balance sheet value for the cost of capital supporting solvency requirements for the Group's</t>
  </si>
  <si>
    <t>19.1b</t>
  </si>
  <si>
    <t>19.2a</t>
  </si>
  <si>
    <t>(note 19.2a)</t>
  </si>
  <si>
    <t>Group Summary - Q4 2004 v Q4 2003</t>
  </si>
  <si>
    <t>Group Summary - Q4 2004 v Q3 2004</t>
  </si>
  <si>
    <t>Annuity Business Summary</t>
  </si>
  <si>
    <t>The FRS 17 basis of measurement determines liabilities by applying discount rates that reflect the current rate of return on high quality corporate bonds.  The reported excess of</t>
  </si>
  <si>
    <t>assets over liabilities will be particularly volatile from period to period, as a result of movements in the values of equities held by the Scheme and changes in actuarial assumptions.</t>
  </si>
  <si>
    <t>Share of investment return of funds managed by PPM America, that are consolidated into</t>
  </si>
  <si>
    <t>Group results, but attributable to external investors</t>
  </si>
  <si>
    <t>Profit and loss account</t>
  </si>
  <si>
    <t xml:space="preserve">impairments) for fixed maturity securities </t>
  </si>
  <si>
    <t>Representing:</t>
  </si>
  <si>
    <t>Rates of exchange</t>
  </si>
  <si>
    <t>Effect of rate movements on results</t>
  </si>
  <si>
    <t>Weighted pre-tax expected long-term nominal rate of investment return*</t>
  </si>
  <si>
    <t>2003 - Restated for 2004 Rights issue</t>
  </si>
  <si>
    <t>Adjustment from post-tax long-term investment returns to post-tax</t>
  </si>
  <si>
    <t xml:space="preserve">Jackson National Life  - Actual investment return on investments less long-term returns </t>
  </si>
  <si>
    <t>Increase in rates of 1%</t>
  </si>
  <si>
    <t>Other information</t>
  </si>
  <si>
    <t>Adjustment for post-tax effect of changes in economic assumptions</t>
  </si>
  <si>
    <t>Effect of rate movements on new business results</t>
  </si>
  <si>
    <t>New Business notes</t>
  </si>
  <si>
    <t xml:space="preserve">Assets of PAC with-profits fund </t>
  </si>
  <si>
    <t>for 2004 results (at average 2003 exchange rates)</t>
  </si>
  <si>
    <t>Restatement of 2003 Achieved Profits basis results</t>
  </si>
  <si>
    <t>actual investment returns (Schedule 6)</t>
  </si>
  <si>
    <t>and other</t>
  </si>
  <si>
    <t xml:space="preserve">Schedule 13 </t>
  </si>
  <si>
    <t>Long-term business</t>
  </si>
  <si>
    <t>Fund management</t>
  </si>
  <si>
    <t>As originally reported</t>
  </si>
  <si>
    <t>Prior year adjustment on implementation of UITF 38</t>
  </si>
  <si>
    <t>Lond-term operations</t>
  </si>
  <si>
    <t>Annual premium equivalent insurance product sales</t>
  </si>
  <si>
    <t>Gross investment product inflows</t>
  </si>
  <si>
    <t>Total insurance and investment product flows</t>
  </si>
  <si>
    <t>Investment</t>
  </si>
  <si>
    <t>PRUDENTIAL PLC - NEW BUSINESS - FULL YEAR 2004</t>
  </si>
  <si>
    <t>TOTAL INSURANCE AND INVESTMENT NEW BUSINESS</t>
  </si>
  <si>
    <t>UK &amp; Europe</t>
  </si>
  <si>
    <t>FY 2004</t>
  </si>
  <si>
    <t>FY 2003</t>
  </si>
  <si>
    <t>+/- (%)</t>
  </si>
  <si>
    <t>Total Insurance Products</t>
  </si>
  <si>
    <t xml:space="preserve">Group Total </t>
  </si>
  <si>
    <t>INSURANCE OPERATIONS</t>
  </si>
  <si>
    <t>Single</t>
  </si>
  <si>
    <t>Regular</t>
  </si>
  <si>
    <t>Direct to Customer:</t>
  </si>
  <si>
    <t>Individual Pensions</t>
  </si>
  <si>
    <t>Corporate Pensions</t>
  </si>
  <si>
    <t>Life - With Profit Bond</t>
  </si>
  <si>
    <t>Life - Other Bond</t>
  </si>
  <si>
    <t>Life - Other</t>
  </si>
  <si>
    <t>Individual Annuities</t>
  </si>
  <si>
    <t>Sub-Total</t>
  </si>
  <si>
    <t>DWP Rebates</t>
  </si>
  <si>
    <t>Business to Business:</t>
  </si>
  <si>
    <t>Bulk Annuities</t>
  </si>
  <si>
    <t>Intermediated Distribution :</t>
  </si>
  <si>
    <t>Partnerships :</t>
  </si>
  <si>
    <t>Total :</t>
  </si>
  <si>
    <t>Total UK Insurance Operations</t>
  </si>
  <si>
    <t xml:space="preserve">Insurance Products </t>
  </si>
  <si>
    <t>Total European Insurance Operations</t>
  </si>
  <si>
    <t>Total UK &amp; European Insurance Operations</t>
  </si>
  <si>
    <t>Fixed Annuities</t>
  </si>
  <si>
    <t>Equity-Linked Indexed Annuities</t>
  </si>
  <si>
    <t>Variable Annuities</t>
  </si>
  <si>
    <t>Sub-Total Retail</t>
  </si>
  <si>
    <t>Guaranteed Investment Contracts</t>
  </si>
  <si>
    <t>GIC - Medium Term Note</t>
  </si>
  <si>
    <t>Total US Insurance Operations</t>
  </si>
  <si>
    <t>China</t>
  </si>
  <si>
    <t xml:space="preserve"> India (@26%)</t>
  </si>
  <si>
    <t>Indonesia</t>
  </si>
  <si>
    <t xml:space="preserve"> Japan</t>
  </si>
  <si>
    <t xml:space="preserve"> Korea</t>
  </si>
  <si>
    <t xml:space="preserve">Total Asian Insurance Operations </t>
  </si>
  <si>
    <t>Group Total</t>
  </si>
  <si>
    <r>
      <t>US</t>
    </r>
    <r>
      <rPr>
        <b/>
        <vertAlign val="superscript"/>
        <sz val="12"/>
        <rFont val="Arial"/>
        <family val="2"/>
      </rPr>
      <t xml:space="preserve"> (1)</t>
    </r>
  </si>
  <si>
    <r>
      <t xml:space="preserve">Asia </t>
    </r>
    <r>
      <rPr>
        <b/>
        <vertAlign val="superscript"/>
        <sz val="12"/>
        <rFont val="Arial"/>
        <family val="2"/>
      </rPr>
      <t>(1)</t>
    </r>
  </si>
  <si>
    <r>
      <t xml:space="preserve">Total Investment Products - Gross Inflows </t>
    </r>
    <r>
      <rPr>
        <vertAlign val="superscript"/>
        <sz val="10"/>
        <rFont val="Arial"/>
        <family val="2"/>
      </rPr>
      <t>(2)</t>
    </r>
  </si>
  <si>
    <r>
      <t>Annual Equivalents</t>
    </r>
    <r>
      <rPr>
        <b/>
        <vertAlign val="superscript"/>
        <sz val="12"/>
        <rFont val="Arial"/>
        <family val="2"/>
      </rPr>
      <t xml:space="preserve"> (3)</t>
    </r>
  </si>
  <si>
    <r>
      <t xml:space="preserve">UK Insurance Operations : </t>
    </r>
    <r>
      <rPr>
        <b/>
        <vertAlign val="superscript"/>
        <sz val="10"/>
        <rFont val="Arial"/>
        <family val="2"/>
      </rPr>
      <t>(4)</t>
    </r>
  </si>
  <si>
    <r>
      <t xml:space="preserve">European Insurance Operations : </t>
    </r>
    <r>
      <rPr>
        <b/>
        <i/>
        <vertAlign val="superscript"/>
        <sz val="10"/>
        <rFont val="Arial"/>
        <family val="2"/>
      </rPr>
      <t>(1)</t>
    </r>
  </si>
  <si>
    <r>
      <t xml:space="preserve">US Insurance Operations : </t>
    </r>
    <r>
      <rPr>
        <b/>
        <i/>
        <vertAlign val="superscript"/>
        <sz val="10"/>
        <rFont val="Arial"/>
        <family val="2"/>
      </rPr>
      <t>(1)</t>
    </r>
  </si>
  <si>
    <r>
      <t xml:space="preserve">Asian Insurance Operations : </t>
    </r>
    <r>
      <rPr>
        <b/>
        <i/>
        <vertAlign val="superscript"/>
        <sz val="10"/>
        <rFont val="Arial"/>
        <family val="2"/>
      </rPr>
      <t>(1)</t>
    </r>
  </si>
  <si>
    <r>
      <t xml:space="preserve"> Other </t>
    </r>
    <r>
      <rPr>
        <vertAlign val="superscript"/>
        <sz val="10"/>
        <rFont val="Arial"/>
        <family val="2"/>
      </rPr>
      <t>(5)</t>
    </r>
  </si>
  <si>
    <r>
      <t>US</t>
    </r>
    <r>
      <rPr>
        <b/>
        <vertAlign val="superscript"/>
        <sz val="12"/>
        <rFont val="Arial"/>
        <family val="2"/>
      </rPr>
      <t xml:space="preserve"> (1b)</t>
    </r>
  </si>
  <si>
    <r>
      <t xml:space="preserve">Asia </t>
    </r>
    <r>
      <rPr>
        <b/>
        <vertAlign val="superscript"/>
        <sz val="12"/>
        <rFont val="Arial"/>
        <family val="2"/>
      </rPr>
      <t>(1b)</t>
    </r>
  </si>
  <si>
    <r>
      <t xml:space="preserve">European Insurance Operations : </t>
    </r>
    <r>
      <rPr>
        <b/>
        <i/>
        <vertAlign val="superscript"/>
        <sz val="10"/>
        <rFont val="Arial"/>
        <family val="2"/>
      </rPr>
      <t>(1b)</t>
    </r>
  </si>
  <si>
    <r>
      <t xml:space="preserve">US Insurance Operations : </t>
    </r>
    <r>
      <rPr>
        <b/>
        <i/>
        <vertAlign val="superscript"/>
        <sz val="10"/>
        <rFont val="Arial"/>
        <family val="2"/>
      </rPr>
      <t>(1b)</t>
    </r>
  </si>
  <si>
    <r>
      <t xml:space="preserve">Asian Insurance Operations : </t>
    </r>
    <r>
      <rPr>
        <b/>
        <i/>
        <vertAlign val="superscript"/>
        <sz val="10"/>
        <rFont val="Arial"/>
        <family val="2"/>
      </rPr>
      <t>(1b)</t>
    </r>
  </si>
  <si>
    <t>INVESTMENT OPERATIONS</t>
  </si>
  <si>
    <t>Opening FUM</t>
  </si>
  <si>
    <t>Gross inflows</t>
  </si>
  <si>
    <t>6.5% (see Schedule 3 - note 2).</t>
  </si>
  <si>
    <t xml:space="preserve">fluctuations in 2004 reflects the difference between the PAC life fund actual investment return of 13.4% and the long-term assumed rate of </t>
  </si>
  <si>
    <t>included within operating profit (note 6c)</t>
  </si>
  <si>
    <t>maturity securities (note 6d)</t>
  </si>
  <si>
    <t>Redemptions</t>
  </si>
  <si>
    <t>Net inflows</t>
  </si>
  <si>
    <t>Other movements</t>
  </si>
  <si>
    <t>Market &amp; currency movements</t>
  </si>
  <si>
    <t>Net movement in FUM</t>
  </si>
  <si>
    <t>Closing FUM</t>
  </si>
  <si>
    <t>M&amp;G branded retail investment products</t>
  </si>
  <si>
    <t xml:space="preserve">Total M&amp;G </t>
  </si>
  <si>
    <t>India</t>
  </si>
  <si>
    <t>Korea</t>
  </si>
  <si>
    <t>Other Mutual Fund Operations</t>
  </si>
  <si>
    <t>Total Asian Mutual Fund Operations</t>
  </si>
  <si>
    <t>Total Asian Investment Operations</t>
  </si>
  <si>
    <t>Total Investment Products</t>
  </si>
  <si>
    <t xml:space="preserve">M&amp;G </t>
  </si>
  <si>
    <t>2004 movement relative to 2003</t>
  </si>
  <si>
    <t>Curian Capital</t>
  </si>
  <si>
    <t>External Funds under Management</t>
  </si>
  <si>
    <r>
      <t>Prudential branded UK retail investment products</t>
    </r>
    <r>
      <rPr>
        <vertAlign val="superscript"/>
        <sz val="10"/>
        <rFont val="Arial"/>
        <family val="2"/>
      </rPr>
      <t xml:space="preserve"> (6)</t>
    </r>
  </si>
  <si>
    <r>
      <t>M&amp;G institutional</t>
    </r>
    <r>
      <rPr>
        <vertAlign val="superscript"/>
        <sz val="10"/>
        <rFont val="Arial"/>
        <family val="2"/>
      </rPr>
      <t xml:space="preserve"> (7)</t>
    </r>
  </si>
  <si>
    <r>
      <t xml:space="preserve">Hong Kong MPF Products </t>
    </r>
    <r>
      <rPr>
        <vertAlign val="superscript"/>
        <sz val="10"/>
        <rFont val="Arial"/>
        <family val="2"/>
      </rPr>
      <t>(8)</t>
    </r>
  </si>
  <si>
    <r>
      <t>M&amp;G institutional</t>
    </r>
    <r>
      <rPr>
        <vertAlign val="superscript"/>
        <sz val="10"/>
        <rFont val="Arial"/>
        <family val="2"/>
      </rPr>
      <t xml:space="preserve"> (4) (7)</t>
    </r>
  </si>
  <si>
    <r>
      <t xml:space="preserve">US </t>
    </r>
    <r>
      <rPr>
        <b/>
        <vertAlign val="superscript"/>
        <sz val="12"/>
        <rFont val="Arial"/>
        <family val="2"/>
      </rPr>
      <t>(9)</t>
    </r>
  </si>
  <si>
    <t>PRUDENTIAL PLC - NEW BUSINESS - QUARTER 4 2004 VERSUS QUARTER 4 2003</t>
  </si>
  <si>
    <t>Q4 2004</t>
  </si>
  <si>
    <t>Q4 2003</t>
  </si>
  <si>
    <t>Sub-total Retail</t>
  </si>
  <si>
    <t>Asia Mutual Funds</t>
  </si>
  <si>
    <t xml:space="preserve">Opening FUM </t>
  </si>
  <si>
    <t>Less redemptions</t>
  </si>
  <si>
    <t>Net flows</t>
  </si>
  <si>
    <t>Market and currency movements</t>
  </si>
  <si>
    <r>
      <t xml:space="preserve">European Insurance Operations : </t>
    </r>
    <r>
      <rPr>
        <b/>
        <i/>
        <vertAlign val="superscript"/>
        <sz val="10"/>
        <rFont val="Arial"/>
        <family val="2"/>
      </rPr>
      <t>(10)</t>
    </r>
  </si>
  <si>
    <r>
      <t xml:space="preserve">US Insurance Operations : </t>
    </r>
    <r>
      <rPr>
        <b/>
        <i/>
        <vertAlign val="superscript"/>
        <sz val="10"/>
        <rFont val="Arial"/>
        <family val="2"/>
      </rPr>
      <t>(10)</t>
    </r>
  </si>
  <si>
    <r>
      <t xml:space="preserve">Asian Insurance Operations : </t>
    </r>
    <r>
      <rPr>
        <b/>
        <i/>
        <vertAlign val="superscript"/>
        <sz val="10"/>
        <rFont val="Arial"/>
        <family val="2"/>
      </rPr>
      <t>(10)</t>
    </r>
  </si>
  <si>
    <r>
      <t xml:space="preserve">M&amp;G </t>
    </r>
    <r>
      <rPr>
        <vertAlign val="superscript"/>
        <sz val="12"/>
        <rFont val="Arial"/>
        <family val="2"/>
      </rPr>
      <t>(4) (7)</t>
    </r>
  </si>
  <si>
    <r>
      <t xml:space="preserve">Hong Kong MPF Products </t>
    </r>
    <r>
      <rPr>
        <b/>
        <vertAlign val="superscript"/>
        <sz val="12"/>
        <rFont val="Arial"/>
        <family val="2"/>
      </rPr>
      <t>(8)</t>
    </r>
  </si>
  <si>
    <t>PRUDENTIAL PLC - NEW BUSINESS - QUARTER 4 2004 VERSUS QUARTER 3 2004</t>
  </si>
  <si>
    <t>Q3 2004</t>
  </si>
  <si>
    <t>PRUDENTIAL PLC - ANNUITY NEW BUSINESS - Q4 2004 VERSUS Q4 2003</t>
  </si>
  <si>
    <t>TOTAL SALES</t>
  </si>
  <si>
    <t>UK Insurance Operations:</t>
  </si>
  <si>
    <t>ANNUITIES</t>
  </si>
  <si>
    <t>Bulks:</t>
  </si>
  <si>
    <t>Life fund backed</t>
  </si>
  <si>
    <t>Shareholder backed</t>
  </si>
  <si>
    <t>Individual:</t>
  </si>
  <si>
    <t>Total Annuities:</t>
  </si>
  <si>
    <t>The spread variance comprises :</t>
  </si>
  <si>
    <t>Variance excluding long-term default assumption</t>
  </si>
  <si>
    <t>PRUDENTIAL PLC - ANNUITY NEW BUSINESS - FY 2004 VERSUS FY 2003</t>
  </si>
  <si>
    <t>v</t>
  </si>
  <si>
    <t xml:space="preserve">This is consistent with FRS 17.  For 2004 the standard permits that the financial position of the Group on an FRS 17 basis be explained by way of note to the Group's financial </t>
  </si>
  <si>
    <t>statements rather than that the FRS 17 basis be applied in preparing its profit and loss account and balance sheet position.</t>
  </si>
  <si>
    <t>Summary of financial position for defined benefit schemes on an FRS 17 basis</t>
  </si>
  <si>
    <t>If the FRS 17 basis was to be applied in determining the Group's statutory basis results, the reported impact would be allocated between the elements attributable to the PAC life</t>
  </si>
  <si>
    <t>Averaged realised losses on bonds in excess of long-term default assumption (See Schedule 6 and note 5c)</t>
  </si>
  <si>
    <t xml:space="preserve">FAS 115 effects </t>
  </si>
  <si>
    <t>and FAS 115</t>
  </si>
  <si>
    <t xml:space="preserve">Under US GAAP, following FAS 115, the fixed income securities of JNL are carried in the balance sheet at fair value. Movements in unrealised gains and losses are accounted </t>
  </si>
  <si>
    <t xml:space="preserve">The profit and loss accounts of foreign subsidiaries are converted at average exchange rates for the year. Assets and liabilities of foreign subsidiaries are </t>
  </si>
  <si>
    <t>UK GAAP results exclude the impact of profits and losses that are recognised under US GAAP as a result of the implementation of FAS 133 on accounting for derivative</t>
  </si>
  <si>
    <t>Operating profit for 2003 excludes the results of discontinued operations. Shareholders funds for 2003 has been restated for the implementation of UITF 38.</t>
  </si>
  <si>
    <t xml:space="preserve">    average exchange rates. The applicable rate for Jackson National Life is 1.83 (2003 - 1.64).</t>
  </si>
  <si>
    <t xml:space="preserve">    M&amp;G institutional investment flows.  The impact is to reduce UK corporate pensions APE sales by </t>
  </si>
  <si>
    <t xml:space="preserve">    £32 million for the full-year 2003.</t>
  </si>
  <si>
    <t xml:space="preserve">    institutional business. M&amp;G institutional funds under management for 2003 have been restated to</t>
  </si>
  <si>
    <t xml:space="preserve">    include funds managed on behalf of the Prudential Staff Pension Scheme previously categorised as</t>
  </si>
  <si>
    <t xml:space="preserve">    internal funds.  Other movements reflect the net flows arising from the cash portion of a tactical</t>
  </si>
  <si>
    <t xml:space="preserve">    asset allocation fund managed in South Africa.</t>
  </si>
  <si>
    <t xml:space="preserve">    in the Hong Kong MPF operation.</t>
  </si>
  <si>
    <t xml:space="preserve">    on a constant exchange rate.</t>
  </si>
  <si>
    <t xml:space="preserve">     sterling results for individual quarters represent the difference between the year to date reported</t>
  </si>
  <si>
    <t xml:space="preserve">     sterling results at successive quarters and will include foreign exchange movements from</t>
  </si>
  <si>
    <t xml:space="preserve">     earlier periods</t>
  </si>
  <si>
    <r>
      <t>(1)</t>
    </r>
    <r>
      <rPr>
        <sz val="16"/>
        <rFont val="Arial"/>
        <family val="2"/>
      </rPr>
      <t xml:space="preserve"> Insurance and investment new business for overseas operations has been calculated using</t>
    </r>
  </si>
  <si>
    <r>
      <t>(1b)</t>
    </r>
    <r>
      <rPr>
        <sz val="16"/>
        <rFont val="Arial"/>
        <family val="2"/>
      </rPr>
      <t>Insurance and investment new business for overseas operations has been calculated using</t>
    </r>
  </si>
  <si>
    <r>
      <t>(2)</t>
    </r>
    <r>
      <rPr>
        <sz val="16"/>
        <rFont val="Arial"/>
        <family val="2"/>
      </rPr>
      <t xml:space="preserve"> Represents cash received from sale of investment products.</t>
    </r>
  </si>
  <si>
    <r>
      <t>(3)</t>
    </r>
    <r>
      <rPr>
        <sz val="16"/>
        <rFont val="Arial"/>
        <family val="2"/>
      </rPr>
      <t xml:space="preserve"> Annual Equivalents, calculated as regular new business contributions + 10% single new business</t>
    </r>
  </si>
  <si>
    <r>
      <t xml:space="preserve">     </t>
    </r>
    <r>
      <rPr>
        <sz val="16"/>
        <rFont val="Arial"/>
        <family val="2"/>
      </rPr>
      <t>contributions, are subject to roundings.</t>
    </r>
  </si>
  <si>
    <r>
      <t>(4)</t>
    </r>
    <r>
      <rPr>
        <sz val="16"/>
        <rFont val="Arial"/>
        <family val="2"/>
      </rPr>
      <t xml:space="preserve"> Certain investment mandates previously reported as UK corporate pensions are now reported as </t>
    </r>
  </si>
  <si>
    <r>
      <t>(5)</t>
    </r>
    <r>
      <rPr>
        <sz val="16"/>
        <rFont val="Arial"/>
        <family val="2"/>
      </rPr>
      <t xml:space="preserve"> In Asia, 'Other' insurance operations include Thailand, The Philippines and Vietnam.</t>
    </r>
  </si>
  <si>
    <r>
      <t>(6)</t>
    </r>
    <r>
      <rPr>
        <sz val="16"/>
        <rFont val="Arial"/>
        <family val="2"/>
      </rPr>
      <t xml:space="preserve"> Scottish Amicable and Prudential branded Investment Products.</t>
    </r>
  </si>
  <si>
    <r>
      <t>(7)</t>
    </r>
    <r>
      <rPr>
        <sz val="16"/>
        <rFont val="Arial"/>
        <family val="2"/>
      </rPr>
      <t xml:space="preserve"> Balance includes segregated pensions fund business, private finance flows and M&amp;G South Africa</t>
    </r>
  </si>
  <si>
    <t>Long-term operations</t>
  </si>
  <si>
    <r>
      <t>(8)</t>
    </r>
    <r>
      <rPr>
        <sz val="16"/>
        <rFont val="Arial"/>
        <family val="2"/>
      </rPr>
      <t xml:space="preserve"> Mandatory Provident Fund product sales in Hong Kong are included at Prudential's 36% interest</t>
    </r>
  </si>
  <si>
    <r>
      <t>(9)</t>
    </r>
    <r>
      <rPr>
        <sz val="16"/>
        <rFont val="Arial"/>
        <family val="2"/>
      </rPr>
      <t xml:space="preserve"> Balance sheet figures have been calculated at the closing exchange rate. The 2003 balance is shown</t>
    </r>
  </si>
  <si>
    <r>
      <t>(10)</t>
    </r>
    <r>
      <rPr>
        <sz val="16"/>
        <rFont val="Arial"/>
        <family val="2"/>
      </rPr>
      <t xml:space="preserve"> Sales are converted using the year to date average exchange  rate applicable at the time.  The </t>
    </r>
  </si>
  <si>
    <t xml:space="preserve">Actual less averaged losses excluded from operating result but </t>
  </si>
  <si>
    <t>Basic earnings per share (note 1a)</t>
  </si>
  <si>
    <t>Based on profit for the financial year after minority interests</t>
  </si>
  <si>
    <t>Schedule 3</t>
  </si>
  <si>
    <t>Actual less long-term return on equity based investments</t>
  </si>
  <si>
    <t>Jackson National Life - Summary</t>
  </si>
  <si>
    <t>Profit (loss) for the financial year</t>
  </si>
  <si>
    <t>Long-term business:</t>
  </si>
  <si>
    <t>Long-term business :</t>
  </si>
  <si>
    <t>Experience variances:</t>
  </si>
  <si>
    <t>Accounting for retirement benefits</t>
  </si>
  <si>
    <t>Explanatory note</t>
  </si>
  <si>
    <t>-</t>
  </si>
  <si>
    <t>Shareholders' capital and reserves at 1 January 2004</t>
  </si>
  <si>
    <t>2003 £bn</t>
  </si>
  <si>
    <t>2004 Results</t>
  </si>
  <si>
    <t xml:space="preserve">2004 Results </t>
  </si>
  <si>
    <t xml:space="preserve">        Schedule 20 - Constant Exchange Rates</t>
  </si>
  <si>
    <t xml:space="preserve">        Schedule 21 - Actual Exchange Rates</t>
  </si>
  <si>
    <t>Schedule 22</t>
  </si>
  <si>
    <t>Schedule 23</t>
  </si>
  <si>
    <t>Schedule 24</t>
  </si>
  <si>
    <t>Basic earnings per share (note 10a)</t>
  </si>
  <si>
    <t>11a</t>
  </si>
  <si>
    <t>Restatement of 2003 Statutory basis results</t>
  </si>
  <si>
    <t>post-tax actual investment returns (Schedule 14)</t>
  </si>
  <si>
    <t>US Operations (note 12a)</t>
  </si>
  <si>
    <t>12a</t>
  </si>
  <si>
    <t>12b</t>
  </si>
  <si>
    <t>Averaged realised losses on fixed income securities comprising:</t>
  </si>
  <si>
    <t>Total (note 12c)</t>
  </si>
  <si>
    <t>Prudential Asia (note 7c and 7d)</t>
  </si>
  <si>
    <t>Other operations (note 7d)</t>
  </si>
  <si>
    <t>Excluding tax relief on broker dealer and fund management result, which is included in Other operations.</t>
  </si>
  <si>
    <t>7d</t>
  </si>
  <si>
    <t xml:space="preserve">Including tax relief on development expenses. </t>
  </si>
  <si>
    <t xml:space="preserve">Held within US Operations </t>
  </si>
  <si>
    <t>Adjustment for net of tax losses of Curian</t>
  </si>
  <si>
    <t>the difference between year end and average 2004 rates for profits.</t>
  </si>
  <si>
    <t>Proceeds from issues of share capital by parent company, net of expenses</t>
  </si>
  <si>
    <t>Consideration paid for own shares</t>
  </si>
  <si>
    <t>Egg France closure cost</t>
  </si>
  <si>
    <t>Operating profit (loss) from continuing operations</t>
  </si>
  <si>
    <t>Operating profit (loss) from discontinued operations</t>
  </si>
  <si>
    <t>Basic earnings per share - Restated for 2004 Rights Issue (note 11a)</t>
  </si>
  <si>
    <t>UK basis operating result for continuing operations</t>
  </si>
  <si>
    <t>Jackson National Life (note 12b and Schedule 13)</t>
  </si>
  <si>
    <t>The result of Jackson Federal Bank that was sold in 2004 has been excluded from the above analysis.</t>
  </si>
  <si>
    <t>Difference between actual and averaged losses (Schedule 14)</t>
  </si>
  <si>
    <r>
      <t>Longer-term returns on Jackson National Life's equity based investments have been determined by applying a longer-term rate of return of 8.0</t>
    </r>
    <r>
      <rPr>
        <b/>
        <sz val="10"/>
        <rFont val="Arial"/>
        <family val="2"/>
      </rPr>
      <t>%.</t>
    </r>
  </si>
  <si>
    <t>instruments. Such gains and losses are not generally recognised for UK GAAP purposes.</t>
  </si>
  <si>
    <t>Realised investment gains, net of related change to amortisation of acquisition costs, are $78m. These comprise gains of $72m on fixed maturity investments which are included</t>
  </si>
  <si>
    <t>within UK operating results on five year averaged basis (as shown in Schedule 12) and realised gains on equities and preference shares of $6m.</t>
  </si>
  <si>
    <t>The closing rate for 2004 of 1.92 is applied to shareholders' funds.</t>
  </si>
  <si>
    <t>Exchange rates :</t>
  </si>
  <si>
    <t xml:space="preserve">Short-term fluctuations (net of related change to amortisation of acquisition costs) comprise </t>
  </si>
  <si>
    <t>Realised and unrealised gains on preference shares</t>
  </si>
  <si>
    <t>Short-term fluctuations for Prudential Asia of £28m primarily reflect bond value movements and rising equity markets.</t>
  </si>
  <si>
    <t>Tax relief on Egg France closure cost</t>
  </si>
  <si>
    <t>Excluding tax relief on broker-dealer and fund management result which is included in Other operations.</t>
  </si>
  <si>
    <t>Land and Buildings</t>
  </si>
  <si>
    <t xml:space="preserve">Estimated shareholders' share that would be reflected in MSB and  </t>
  </si>
  <si>
    <t xml:space="preserve">AP basis results if FRS 17 had been applied to the 2004 financial </t>
  </si>
  <si>
    <t>less estimated amount attributable to PAC with-profits fund  (note 18c)</t>
  </si>
  <si>
    <t>18c</t>
  </si>
  <si>
    <t>Foreign currency translation:  Rates of Exchange</t>
  </si>
  <si>
    <t xml:space="preserve">translated at year end exchange rates. Foreign currency borrowings that have been used to finance or provide a hedge against Group equity investments in </t>
  </si>
  <si>
    <t>foreign subsidiaries are also translated at year end exchange rates. The impact of these currency translations is recorded as a component of the movement</t>
  </si>
  <si>
    <t>Year end</t>
  </si>
  <si>
    <t>Foreign currency translation:  Effect of rate movements on results</t>
  </si>
  <si>
    <t>Total (before development expenses)</t>
  </si>
  <si>
    <t>The memorandum results for 2003 have been calculated by applying average 2004 exchange rates to operating profit and year end 2004 exchange rates at 31 December 2004 to shareholders'</t>
  </si>
  <si>
    <t>Foreign currency translation:  Effect of rate movements on New Business results</t>
  </si>
  <si>
    <t xml:space="preserve">As preliminary </t>
  </si>
  <si>
    <t>announcement</t>
  </si>
  <si>
    <t>Schedule 26</t>
  </si>
  <si>
    <t>Notes to the New Business Schedules :</t>
  </si>
  <si>
    <t xml:space="preserve">The profit and loss account net of tax charge or credit in respect of changes in economic assumptions, which is shown as an item excluded from </t>
  </si>
  <si>
    <t xml:space="preserve">operating profit, reflects the effect on shareholders' funds at the start of the reporting period. The net of tax effect of changes in operating assumptions, </t>
  </si>
  <si>
    <t>which are included within the analysis of operating profit, also reflect the impact on shareholders' funds at the start of the reporting period.</t>
  </si>
  <si>
    <t>experience variances. The £100m charge for other items for 2003 includes a £35m adverse experience variance for persistency; a £29m restructuring charge;</t>
  </si>
  <si>
    <t>an adverse annuitant mortality assumption change of £18m; a strengthening of renewal expense assumptions of £29m, other positive assumption changes of £30m</t>
  </si>
  <si>
    <t xml:space="preserve">On the Achieved Profits basis of reporting, the impact of FRS 17 for 2004 would also be limited to that attributable to shareholders' funds as shown in the table below.  Pension  </t>
  </si>
  <si>
    <t xml:space="preserve">costs attributable to the PAC with-profits fund are an element of expenses which are incorporated in the valuation of business in force by discounting the value of future </t>
  </si>
  <si>
    <t>operating profit but included within the total profit or loss for the reporting period. An analysis of the short-term fluctuations in investment returns is shown in Schedule 6.</t>
  </si>
  <si>
    <t>The £66m (£50m) cost of strengthened persistency assumption relates to the closed book of personal pensions policies sold by the now discontinued direct sales force.</t>
  </si>
  <si>
    <t>reference to the Achieved Profits basis operating results for new business written in the relevant year.</t>
  </si>
  <si>
    <t>Less: long-term default assumption (Schedule 6 -note 6d)</t>
  </si>
  <si>
    <t>Investment return related gain due primarily to changed expectation of profits on</t>
  </si>
  <si>
    <t>Short-term fluctuations for Prudential Asia for 2004 of £48m primarily reflect bond value movements and rising equity markets.</t>
  </si>
  <si>
    <t>Other net liabilities (note 8h)</t>
  </si>
  <si>
    <t>Total  (note 8i)</t>
  </si>
  <si>
    <t xml:space="preserve">The achieved profits basis results have been prepared in accordance with the guidance issued by the Association of British Insurers in December </t>
  </si>
  <si>
    <t>2001 "Supplementary Reporting for long-term insurance business (the achieved profits method)".</t>
  </si>
  <si>
    <t>The average rate for 2004 of 1.83 is applied to the profit and loss account.</t>
  </si>
  <si>
    <t xml:space="preserve">    constant exchange rates. The applicable rate for Jackson National Life is 1.83.</t>
  </si>
  <si>
    <t>have been lower by £72m.  This represents a pre-tax loss of £100m less related tax credit of £29m (as analysed by business operation in Schedule 9)</t>
  </si>
  <si>
    <t>Longer-term returns on equity based investments (note 12d)</t>
  </si>
  <si>
    <t>12c</t>
  </si>
  <si>
    <t>Realised gains and losses arising in period (net of related change to amortisation of acquisition costs)</t>
  </si>
  <si>
    <t>12d</t>
  </si>
  <si>
    <t>UK Insurance Operations</t>
  </si>
  <si>
    <t>Actual gains less averaged realised losses for fixed income securities (see Schedule 12)</t>
  </si>
  <si>
    <t>Actual gains less longer-term return on equity based investments</t>
  </si>
  <si>
    <t>Jackson National Life (note 15b)</t>
  </si>
  <si>
    <t>Prudential Asia (note 15c and 15d)</t>
  </si>
  <si>
    <t>Other operations (note 15d)</t>
  </si>
  <si>
    <t>15d</t>
  </si>
  <si>
    <t>Business Area (Schedule 17)</t>
  </si>
  <si>
    <t xml:space="preserve">The Group's principal defined benefit scheme, the Prudential Staff Pension Scheme (PSPS), was last subject to a full actuarial valuation as at 5 April 2002.  The market value of     </t>
  </si>
  <si>
    <t xml:space="preserve">continued at the minimum rate prescribed under the Scheme rules, which is 12.5% of salaries. </t>
  </si>
  <si>
    <t>(note 19.1a)</t>
  </si>
  <si>
    <t>(note 19.1b)</t>
  </si>
  <si>
    <t>19.1a</t>
  </si>
  <si>
    <t>funds.</t>
  </si>
  <si>
    <t xml:space="preserve">post-tax actual investment returns (Schedule 14) </t>
  </si>
  <si>
    <t>Reverse</t>
  </si>
  <si>
    <t>FAS 133 and</t>
  </si>
  <si>
    <t>Other US</t>
  </si>
  <si>
    <t>subsidiaries</t>
  </si>
  <si>
    <t>(note 13c)</t>
  </si>
  <si>
    <t>Short-term fluctuations in investment returns (per Schedule 14)</t>
  </si>
  <si>
    <t>per JNL</t>
  </si>
  <si>
    <t>financial</t>
  </si>
  <si>
    <t>are measured using the revised operating and economic assumptions.</t>
  </si>
  <si>
    <t>New business operating profit and the unwind of discount and experience variances included in the analysis of operating profit from business in force</t>
  </si>
  <si>
    <t>UK and Europe Insurance Operations (note 4a)</t>
  </si>
  <si>
    <t>Jackson National Life (note 4b)</t>
  </si>
  <si>
    <t>4b</t>
  </si>
  <si>
    <t xml:space="preserve">as M&amp;G institutional investment flows. </t>
  </si>
  <si>
    <t>The 2003 UK new business result includes £9m in respect of certain investment mandates previously reported as UK Corporate Pensions but now included</t>
  </si>
  <si>
    <t>The financial reporting impact if the FRS 17 basis had been applied in preparing the Group's results, rather than the SSAP 24 basis, is as follows:</t>
  </si>
  <si>
    <t xml:space="preserve">Profit and </t>
  </si>
  <si>
    <t xml:space="preserve">loss </t>
  </si>
  <si>
    <t xml:space="preserve">Statement of </t>
  </si>
  <si>
    <t>account</t>
  </si>
  <si>
    <t xml:space="preserve">recognised gains </t>
  </si>
  <si>
    <t xml:space="preserve">Deficit in </t>
  </si>
  <si>
    <t>schemes</t>
  </si>
  <si>
    <t>charge</t>
  </si>
  <si>
    <t>and losses</t>
  </si>
  <si>
    <t>Contributions</t>
  </si>
  <si>
    <t>paid</t>
  </si>
  <si>
    <t xml:space="preserve">Movement in year </t>
  </si>
  <si>
    <t>Prudential Staff Pension Scheme</t>
  </si>
  <si>
    <t>Related tax</t>
  </si>
  <si>
    <t>Net of shareholders' tax</t>
  </si>
  <si>
    <t xml:space="preserve">Service cost </t>
  </si>
  <si>
    <t xml:space="preserve">Actual less expected return on assets </t>
  </si>
  <si>
    <t>Finance (expense) income</t>
  </si>
  <si>
    <t>Experience losses on liabilities</t>
  </si>
  <si>
    <t>Interest on pension scheme liabilities</t>
  </si>
  <si>
    <t xml:space="preserve">Loss on changes of assumptions </t>
  </si>
  <si>
    <t xml:space="preserve">Expected return on assets </t>
  </si>
  <si>
    <t>Deficit in</t>
  </si>
  <si>
    <t>Memorandum</t>
  </si>
  <si>
    <t>2004 £m</t>
  </si>
  <si>
    <t>using 2004</t>
  </si>
  <si>
    <t>As in prior years, the Group's statutory basis results for 2004 have been determined after application of SSAP 24 for accounting for pension costs of defined benefit schemes.</t>
  </si>
  <si>
    <t>at 1 Jan 2004</t>
  </si>
  <si>
    <t>at 31 Dec 2004</t>
  </si>
  <si>
    <t>2004</t>
  </si>
  <si>
    <t>2004 £bn</t>
  </si>
  <si>
    <t>Reconciliation from JNL 2004 US GAAP basis</t>
  </si>
  <si>
    <t>and adjust</t>
  </si>
  <si>
    <t xml:space="preserve">for minority </t>
  </si>
  <si>
    <t>interets</t>
  </si>
  <si>
    <t xml:space="preserve"> (note 13a&amp;b) </t>
  </si>
  <si>
    <t>Tax (charge) credit:</t>
  </si>
  <si>
    <t xml:space="preserve">on realised investment gains and losses </t>
  </si>
  <si>
    <t>for within Other Comprehensive Income. Under UK GAAP, subject to provisions for permanent diminution in value, these securities are carried in the balance sheet at amortised</t>
  </si>
  <si>
    <t>Tax charge (credit) on operating profit (loss) (note 15a)</t>
  </si>
  <si>
    <t>Tax charges on Prudential Asia fund management results are now recorded within those of Other operations rather than</t>
  </si>
  <si>
    <t>The memorandum results for 2003 have been calculated by applying average 2004 exchange rates.</t>
  </si>
  <si>
    <t>(4) 2004 Results: sensitivities</t>
  </si>
  <si>
    <t>Profits are translated at average exchange rates, consistent with the method applied for modified statuory basis results.  The amounts recorded above for</t>
  </si>
  <si>
    <t>exchange rate movements reflect the difference between year end 2004 and 2003 exchange rates as applied to shareholders' funds at 1 January 2004 and</t>
  </si>
  <si>
    <t xml:space="preserve">UK basis operating profit for the year ended 31 December 2004 includes the following longer-term </t>
  </si>
  <si>
    <t>Year ended 31 December 2004</t>
  </si>
  <si>
    <t xml:space="preserve"> 2003</t>
  </si>
  <si>
    <t>The estimated increase (decrease) in the 2004 Group results that would arise from the following changes in economic assumptions are:</t>
  </si>
  <si>
    <t>2004 Pre-tax operating profit from new business</t>
  </si>
  <si>
    <t>31 December 2004 Shareholders' Funds</t>
  </si>
  <si>
    <t>Jackson National Life - spread variance and longer-term returns on equity based investments</t>
  </si>
  <si>
    <t xml:space="preserve"> 6.8% to 7.8%</t>
  </si>
  <si>
    <t>Tax credit on Egg France closure cost</t>
  </si>
  <si>
    <t>Profit on business disposals</t>
  </si>
  <si>
    <t>Adjustment for post-tax profit on business disposals</t>
  </si>
  <si>
    <t>Adjustment for post-tax Egg France closure cost</t>
  </si>
  <si>
    <t>Schedule 3 (continued)</t>
  </si>
  <si>
    <t>Schedule 9</t>
  </si>
  <si>
    <t>Schedule 10</t>
  </si>
  <si>
    <t>Schedule 11</t>
  </si>
  <si>
    <t xml:space="preserve">Schedule 14 </t>
  </si>
  <si>
    <t>Schedule 16</t>
  </si>
  <si>
    <t>Schedule 18</t>
  </si>
  <si>
    <t xml:space="preserve">Short-term fluctuations in investment returns </t>
  </si>
  <si>
    <t>Total realised gains and losses arising in:</t>
  </si>
  <si>
    <t xml:space="preserve">Five year average included in operating result </t>
  </si>
  <si>
    <t xml:space="preserve">Averaged losses in excess of the long-term default </t>
  </si>
  <si>
    <t>5e</t>
  </si>
  <si>
    <t>Total goodwill comprises :</t>
  </si>
  <si>
    <t>Other operations, relating to M&amp;G and acquired Asian businesses</t>
  </si>
  <si>
    <t>Holding Company</t>
  </si>
  <si>
    <t>Jackson National Life surplus notes</t>
  </si>
  <si>
    <t>Profit (loss) on ordinary activities before tax</t>
  </si>
  <si>
    <t>Statutory basis shareholders' funds</t>
  </si>
  <si>
    <t>Jackson National Life - spread variance and averaged realised losses on bonds in excess of charge for long-term default assumption</t>
  </si>
  <si>
    <t>in shareholders' capital and reserves.</t>
  </si>
  <si>
    <t>exceptional items</t>
  </si>
  <si>
    <t>amortisation of acquisition costs) as follows:</t>
  </si>
  <si>
    <t>As reported above</t>
  </si>
  <si>
    <t>Held within Egg</t>
  </si>
  <si>
    <t xml:space="preserve"> </t>
  </si>
  <si>
    <t>PRUDENTIAL PLC</t>
  </si>
  <si>
    <t>Supplementary information</t>
  </si>
  <si>
    <t>Schedule</t>
  </si>
  <si>
    <t>Achieved Profits basis results</t>
  </si>
  <si>
    <t>Earnings per share</t>
  </si>
  <si>
    <t>Economic assumptions and sensitivities</t>
  </si>
  <si>
    <t>Operating profit</t>
  </si>
  <si>
    <t>New business</t>
  </si>
  <si>
    <t>Group Summary - Investment operations</t>
  </si>
  <si>
    <t>Group Summary and Insurance operations  - Actual exchange rates</t>
  </si>
  <si>
    <t>Basic earnings per share - Restated for 2004 Rights Issue (note 2a)</t>
  </si>
  <si>
    <t>The restated average number of shares for 2003 was 2,076m (previously 1,996m) as a result of the adjustment of 1.04 for the bonus element of the 2004 Rights Issue.</t>
  </si>
  <si>
    <t xml:space="preserve">Under this guidance, the basis for setting long-term expected rates of return on investments and risk discount rates are, for countries with developed </t>
  </si>
  <si>
    <t xml:space="preserve">setting has been applied in preparing the results of the Group's UK, Europe and US long-term business operations. For the Group's Asian operations,  </t>
  </si>
  <si>
    <t>US 10 year treasury bond rate at end of year</t>
  </si>
  <si>
    <t xml:space="preserve">The economic assumptions shown above for Prudential Asia have been determined by weighting each country's economic assumptions by </t>
  </si>
  <si>
    <t>on the achieved profits basis and the return included within operating profit as described in note 5a on Schedule 5. The £402m of positive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</si>
</sst>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2" formatCode="#,##0;[Red]\(#,##0\)"/>
    <numFmt numFmtId="173" formatCode="0.0"/>
    <numFmt numFmtId="181" formatCode="0.0%"/>
    <numFmt numFmtId="182" formatCode="#,##0\ ;[Red]\(#,##0\)"/>
    <numFmt numFmtId="184" formatCode="#,##0.00;[Red]\(#,##0.00\)"/>
    <numFmt numFmtId="196" formatCode="#,##0.0\ \ \ \ \ ;\(#,##0.0\)\ \ \ \ "/>
    <numFmt numFmtId="197" formatCode="#,##0.0;\(#,##0.0\)"/>
    <numFmt numFmtId="198" formatCode="#,##0.0\ ;\(#,##0.0\)"/>
    <numFmt numFmtId="199" formatCode="#,##0\ ;\(#,##0\)"/>
    <numFmt numFmtId="201" formatCode="#,##0.0;\(#,##0.0\)\ \ \ \ \ \ "/>
    <numFmt numFmtId="202" formatCode="_-* #,##0.00_-;[Red]\(\ #,##0.00\)_-;_-* &quot;-&quot;??_-;_-@_-"/>
    <numFmt numFmtId="203" formatCode="0%;[Red]\(0%\)"/>
    <numFmt numFmtId="204" formatCode="_-* #,##0_-;[Red]\(\ #,##0\)_-;_-* &quot;-&quot;??_-;_-@_-"/>
    <numFmt numFmtId="205" formatCode="_-* #,##0.000_-;\-* #,##0.000_-;_-* &quot;-&quot;??_-;_-@_-"/>
    <numFmt numFmtId="206" formatCode="0%;\(0%\)"/>
    <numFmt numFmtId="207" formatCode="_-* #,##0_-;\-* #,##0_-;_-* &quot;-&quot;??_-;_-@_-"/>
    <numFmt numFmtId="209" formatCode="_-* #,##0_-;[Red]\(* #,##0\)_-;_-* &quot;-&quot;??_-;_-@_-"/>
    <numFmt numFmtId="212" formatCode="#,##0;[Black]\(#,##0\)"/>
    <numFmt numFmtId="213" formatCode="_-* #,##0.0_-;\-* #,##0.0_-;_-* &quot;-&quot;??_-;_-@_-"/>
    <numFmt numFmtId="241" formatCode="#,##0;\(#,##0\)"/>
    <numFmt numFmtId="245" formatCode="General_)"/>
    <numFmt numFmtId="246" formatCode="#,##0;\(#,##0\);&quot;-    &quot;"/>
    <numFmt numFmtId="252" formatCode="#,##0.00\ ;\(#,##0.00\)"/>
    <numFmt numFmtId="284" formatCode="#,##0;\(#,##0\);&quot;-&quot;"/>
    <numFmt numFmtId="288" formatCode="#,##0\ ;\(#,##0\);&quot;-&quot;"/>
    <numFmt numFmtId="289" formatCode="#,##0.0\ ;\(#,##0.0\);&quot;-&quot;"/>
    <numFmt numFmtId="292" formatCode="#,##0;\(#,##0\);&quot;-&quot;\ "/>
  </numFmts>
  <fonts count="44">
    <font>
      <sz val="11"/>
      <name val="Arial"/>
      <family val="0"/>
    </font>
    <font>
      <sz val="10"/>
      <name val="Arial"/>
      <family val="0"/>
    </font>
    <font>
      <u val="single"/>
      <sz val="9"/>
      <color indexed="12"/>
      <name val="Arial"/>
      <family val="0"/>
    </font>
    <font>
      <b/>
      <sz val="10"/>
      <name val="Arial"/>
      <family val="2"/>
    </font>
    <font>
      <b/>
      <u val="single"/>
      <sz val="10"/>
      <name val="Arial"/>
      <family val="2"/>
    </font>
    <font>
      <u val="single"/>
      <sz val="10"/>
      <name val="Arial"/>
      <family val="2"/>
    </font>
    <font>
      <b/>
      <i/>
      <sz val="10"/>
      <name val="Arial"/>
      <family val="2"/>
    </font>
    <font>
      <sz val="12"/>
      <name val="Arial"/>
      <family val="2"/>
    </font>
    <font>
      <u val="single"/>
      <sz val="12"/>
      <name val="Arial"/>
      <family val="2"/>
    </font>
    <font>
      <b/>
      <sz val="12"/>
      <name val="Arial"/>
      <family val="2"/>
    </font>
    <font>
      <b/>
      <u val="single"/>
      <sz val="12"/>
      <name val="Arial"/>
      <family val="2"/>
    </font>
    <font>
      <sz val="10"/>
      <color indexed="12"/>
      <name val="Arial"/>
      <family val="2"/>
    </font>
    <font>
      <sz val="10"/>
      <name val="Helv"/>
      <family val="0"/>
    </font>
    <font>
      <b/>
      <sz val="11"/>
      <name val="Arial"/>
      <family val="2"/>
    </font>
    <font>
      <sz val="10"/>
      <name val="Times New Roman"/>
      <family val="0"/>
    </font>
    <font>
      <sz val="12"/>
      <name val="Arial MT"/>
      <family val="0"/>
    </font>
    <font>
      <b/>
      <u val="single"/>
      <sz val="11"/>
      <name val="Arial"/>
      <family val="2"/>
    </font>
    <font>
      <u val="single"/>
      <sz val="11"/>
      <name val="Arial"/>
      <family val="2"/>
    </font>
    <font>
      <sz val="11"/>
      <color indexed="12"/>
      <name val="Arial"/>
      <family val="2"/>
    </font>
    <font>
      <b/>
      <sz val="14"/>
      <name val="Arial"/>
      <family val="2"/>
    </font>
    <font>
      <b/>
      <sz val="13"/>
      <name val="Arial"/>
      <family val="2"/>
    </font>
    <font>
      <sz val="13"/>
      <name val="Arial"/>
      <family val="2"/>
    </font>
    <font>
      <b/>
      <vertAlign val="superscript"/>
      <sz val="12"/>
      <name val="Arial"/>
      <family val="2"/>
    </font>
    <font>
      <vertAlign val="superscript"/>
      <sz val="10"/>
      <name val="Arial"/>
      <family val="2"/>
    </font>
    <font>
      <b/>
      <vertAlign val="superscript"/>
      <sz val="10"/>
      <name val="Arial"/>
      <family val="2"/>
    </font>
    <font>
      <b/>
      <i/>
      <vertAlign val="superscript"/>
      <sz val="10"/>
      <name val="Arial"/>
      <family val="2"/>
    </font>
    <font>
      <sz val="10"/>
      <color indexed="10"/>
      <name val="Arial"/>
      <family val="2"/>
    </font>
    <font>
      <b/>
      <sz val="10"/>
      <color indexed="10"/>
      <name val="Arial"/>
      <family val="2"/>
    </font>
    <font>
      <sz val="8"/>
      <name val="Arial"/>
      <family val="2"/>
    </font>
    <font>
      <b/>
      <i/>
      <sz val="12"/>
      <name val="Arial"/>
      <family val="2"/>
    </font>
    <font>
      <vertAlign val="superscript"/>
      <sz val="12"/>
      <name val="Arial"/>
      <family val="2"/>
    </font>
    <font>
      <b/>
      <sz val="6"/>
      <name val="Arial"/>
      <family val="2"/>
    </font>
    <font>
      <sz val="16"/>
      <name val="Arial"/>
      <family val="2"/>
    </font>
    <font>
      <b/>
      <sz val="18"/>
      <name val="Arial"/>
      <family val="2"/>
    </font>
    <font>
      <sz val="18"/>
      <name val="Arial"/>
      <family val="2"/>
    </font>
    <font>
      <b/>
      <sz val="16"/>
      <name val="Arial"/>
      <family val="2"/>
    </font>
    <font>
      <vertAlign val="superscript"/>
      <sz val="16"/>
      <name val="Arial"/>
      <family val="2"/>
    </font>
    <font>
      <sz val="16"/>
      <color indexed="10"/>
      <name val="Arial"/>
      <family val="2"/>
    </font>
    <font>
      <b/>
      <sz val="16"/>
      <color indexed="10"/>
      <name val="Arial"/>
      <family val="2"/>
    </font>
    <font>
      <sz val="9"/>
      <name val="Arial"/>
      <family val="2"/>
    </font>
    <font>
      <u val="single"/>
      <sz val="9"/>
      <name val="Arial"/>
      <family val="2"/>
    </font>
    <font>
      <b/>
      <sz val="9"/>
      <name val="Arial"/>
      <family val="2"/>
    </font>
    <font>
      <b/>
      <u val="single"/>
      <sz val="9"/>
      <name val="Arial"/>
      <family val="2"/>
    </font>
    <font>
      <b/>
      <u val="single"/>
      <sz val="14"/>
      <name val="Arial"/>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cellStyleXfs>
  <cellXfs count="923">
    <xf numFmtId="0" fontId="0" fillId="0" borderId="0" xfId="0" applyAlignment="1">
      <alignment/>
    </xf>
    <xf numFmtId="0" fontId="1" fillId="0" borderId="0" xfId="21">
      <alignment/>
      <protection/>
    </xf>
    <xf numFmtId="0" fontId="1" fillId="0" borderId="0" xfId="21" applyAlignment="1">
      <alignment horizontal="center"/>
      <protection/>
    </xf>
    <xf numFmtId="0" fontId="3" fillId="0" borderId="0" xfId="21" applyFont="1">
      <alignment/>
      <protection/>
    </xf>
    <xf numFmtId="0" fontId="4" fillId="0" borderId="0" xfId="21" applyFont="1">
      <alignment/>
      <protection/>
    </xf>
    <xf numFmtId="0" fontId="1" fillId="0" borderId="0" xfId="21" applyAlignment="1">
      <alignment horizontal="left"/>
      <protection/>
    </xf>
    <xf numFmtId="0" fontId="1" fillId="0" borderId="0" xfId="21" applyAlignment="1" quotePrefix="1">
      <alignment horizontal="center"/>
      <protection/>
    </xf>
    <xf numFmtId="0" fontId="1" fillId="0" borderId="0" xfId="21" quotePrefix="1">
      <alignment/>
      <protection/>
    </xf>
    <xf numFmtId="0" fontId="1" fillId="0" borderId="0" xfId="21" applyFont="1">
      <alignment/>
      <protection/>
    </xf>
    <xf numFmtId="0" fontId="1" fillId="0" borderId="1" xfId="21" applyBorder="1">
      <alignment/>
      <protection/>
    </xf>
    <xf numFmtId="0" fontId="3" fillId="0" borderId="0" xfId="21" applyFont="1" applyBorder="1">
      <alignment/>
      <protection/>
    </xf>
    <xf numFmtId="0" fontId="4" fillId="0" borderId="0" xfId="21" applyFont="1" applyBorder="1">
      <alignment/>
      <protection/>
    </xf>
    <xf numFmtId="0" fontId="3" fillId="0" borderId="0" xfId="21" applyFont="1" applyAlignment="1">
      <alignment horizontal="right"/>
      <protection/>
    </xf>
    <xf numFmtId="0" fontId="3" fillId="0" borderId="1" xfId="21" applyFont="1" applyBorder="1">
      <alignment/>
      <protection/>
    </xf>
    <xf numFmtId="0" fontId="3" fillId="0" borderId="1" xfId="21" applyFont="1" applyBorder="1" applyAlignment="1">
      <alignment horizontal="right"/>
      <protection/>
    </xf>
    <xf numFmtId="199" fontId="1" fillId="0" borderId="0" xfId="21" applyNumberFormat="1">
      <alignment/>
      <protection/>
    </xf>
    <xf numFmtId="198" fontId="1" fillId="0" borderId="0" xfId="21" applyNumberFormat="1">
      <alignment/>
      <protection/>
    </xf>
    <xf numFmtId="0" fontId="5" fillId="0" borderId="0" xfId="21" applyFont="1">
      <alignment/>
      <protection/>
    </xf>
    <xf numFmtId="199" fontId="6" fillId="0" borderId="0" xfId="21" applyNumberFormat="1" applyFont="1">
      <alignment/>
      <protection/>
    </xf>
    <xf numFmtId="0" fontId="6" fillId="0" borderId="0" xfId="21" applyFont="1">
      <alignment/>
      <protection/>
    </xf>
    <xf numFmtId="0" fontId="1" fillId="0" borderId="0" xfId="21" applyFont="1" applyAlignment="1">
      <alignment horizontal="center"/>
      <protection/>
    </xf>
    <xf numFmtId="0" fontId="5" fillId="0" borderId="0" xfId="21" applyFont="1" applyAlignment="1">
      <alignment horizontal="center"/>
      <protection/>
    </xf>
    <xf numFmtId="0" fontId="1" fillId="0" borderId="1" xfId="21" applyFont="1" applyBorder="1">
      <alignment/>
      <protection/>
    </xf>
    <xf numFmtId="0" fontId="1" fillId="0" borderId="1" xfId="21" applyFont="1" applyBorder="1" applyAlignment="1">
      <alignment horizontal="center"/>
      <protection/>
    </xf>
    <xf numFmtId="0" fontId="1" fillId="0" borderId="2" xfId="21" applyFont="1" applyBorder="1" applyAlignment="1">
      <alignment horizontal="center"/>
      <protection/>
    </xf>
    <xf numFmtId="0" fontId="1" fillId="0" borderId="0" xfId="21" applyFont="1" applyBorder="1">
      <alignment/>
      <protection/>
    </xf>
    <xf numFmtId="181" fontId="1" fillId="0" borderId="0" xfId="21" applyNumberFormat="1" applyFont="1" applyAlignment="1">
      <alignment horizontal="center"/>
      <protection/>
    </xf>
    <xf numFmtId="10" fontId="1" fillId="0" borderId="0" xfId="21" applyNumberFormat="1" applyFont="1" applyAlignment="1">
      <alignment horizontal="center"/>
      <protection/>
    </xf>
    <xf numFmtId="181" fontId="1" fillId="0" borderId="0" xfId="21" applyNumberFormat="1" applyFont="1">
      <alignment/>
      <protection/>
    </xf>
    <xf numFmtId="0" fontId="3" fillId="0" borderId="0" xfId="21" applyFont="1" applyAlignment="1">
      <alignment horizontal="center"/>
      <protection/>
    </xf>
    <xf numFmtId="212" fontId="3" fillId="0" borderId="0" xfId="21" applyNumberFormat="1" applyFont="1" applyAlignment="1">
      <alignment horizontal="center"/>
      <protection/>
    </xf>
    <xf numFmtId="212" fontId="3" fillId="0" borderId="0" xfId="21" applyNumberFormat="1" applyFont="1" applyBorder="1" applyAlignment="1">
      <alignment horizontal="center"/>
      <protection/>
    </xf>
    <xf numFmtId="0" fontId="1" fillId="0" borderId="0" xfId="21" applyFont="1" applyBorder="1" applyAlignment="1">
      <alignment horizontal="center"/>
      <protection/>
    </xf>
    <xf numFmtId="212" fontId="1" fillId="0" borderId="0" xfId="21" applyNumberFormat="1" applyFont="1" applyBorder="1" applyAlignment="1">
      <alignment horizontal="center"/>
      <protection/>
    </xf>
    <xf numFmtId="199" fontId="1" fillId="0" borderId="0" xfId="21" applyNumberFormat="1" applyBorder="1">
      <alignment/>
      <protection/>
    </xf>
    <xf numFmtId="182" fontId="1" fillId="0" borderId="0" xfId="21" applyNumberFormat="1">
      <alignment/>
      <protection/>
    </xf>
    <xf numFmtId="0" fontId="1" fillId="0" borderId="0" xfId="21" applyBorder="1">
      <alignment/>
      <protection/>
    </xf>
    <xf numFmtId="0" fontId="1" fillId="0" borderId="0" xfId="21" applyFont="1" applyBorder="1" applyAlignment="1">
      <alignment horizontal="right"/>
      <protection/>
    </xf>
    <xf numFmtId="0" fontId="1" fillId="0" borderId="0" xfId="21" applyAlignment="1">
      <alignment horizontal="right"/>
      <protection/>
    </xf>
    <xf numFmtId="0" fontId="1" fillId="0" borderId="0" xfId="21" applyFont="1" applyAlignment="1">
      <alignment horizontal="right"/>
      <protection/>
    </xf>
    <xf numFmtId="0" fontId="1" fillId="0" borderId="1" xfId="21" applyFont="1" applyBorder="1" applyAlignment="1">
      <alignment horizontal="right"/>
      <protection/>
    </xf>
    <xf numFmtId="0" fontId="5" fillId="0" borderId="0" xfId="21" applyFont="1" applyBorder="1">
      <alignment/>
      <protection/>
    </xf>
    <xf numFmtId="0" fontId="1" fillId="0" borderId="1" xfId="21" applyBorder="1" applyAlignment="1">
      <alignment horizontal="right"/>
      <protection/>
    </xf>
    <xf numFmtId="0" fontId="1" fillId="0" borderId="0" xfId="21" applyAlignment="1">
      <alignment/>
      <protection/>
    </xf>
    <xf numFmtId="199" fontId="1" fillId="0" borderId="0" xfId="21" applyNumberFormat="1" applyFont="1" applyBorder="1" applyAlignment="1">
      <alignment horizontal="right"/>
      <protection/>
    </xf>
    <xf numFmtId="241" fontId="1" fillId="0" borderId="0" xfId="21" applyNumberFormat="1">
      <alignment/>
      <protection/>
    </xf>
    <xf numFmtId="0" fontId="1" fillId="0" borderId="0" xfId="21" applyFont="1" applyBorder="1" applyAlignment="1" quotePrefix="1">
      <alignment horizontal="left"/>
      <protection/>
    </xf>
    <xf numFmtId="0" fontId="3" fillId="0" borderId="0" xfId="21" applyFont="1" applyBorder="1" applyAlignment="1">
      <alignment horizontal="right"/>
      <protection/>
    </xf>
    <xf numFmtId="0" fontId="3" fillId="0" borderId="0" xfId="21" applyFont="1" applyAlignment="1" quotePrefix="1">
      <alignment horizontal="right"/>
      <protection/>
    </xf>
    <xf numFmtId="0" fontId="1" fillId="0" borderId="0" xfId="21" applyFont="1" applyAlignment="1" quotePrefix="1">
      <alignment horizontal="right"/>
      <protection/>
    </xf>
    <xf numFmtId="197" fontId="1" fillId="0" borderId="0" xfId="21" applyNumberFormat="1">
      <alignment/>
      <protection/>
    </xf>
    <xf numFmtId="172" fontId="1" fillId="0" borderId="0" xfId="21" applyNumberFormat="1">
      <alignment/>
      <protection/>
    </xf>
    <xf numFmtId="182" fontId="1" fillId="0" borderId="1" xfId="21" applyNumberFormat="1" applyBorder="1">
      <alignment/>
      <protection/>
    </xf>
    <xf numFmtId="182" fontId="1" fillId="0" borderId="3" xfId="21" applyNumberFormat="1" applyBorder="1">
      <alignment/>
      <protection/>
    </xf>
    <xf numFmtId="184" fontId="1" fillId="0" borderId="0" xfId="21" applyNumberFormat="1">
      <alignment/>
      <protection/>
    </xf>
    <xf numFmtId="0" fontId="1" fillId="0" borderId="0" xfId="21" applyFont="1" applyAlignment="1">
      <alignment horizontal="centerContinuous"/>
      <protection/>
    </xf>
    <xf numFmtId="0" fontId="1" fillId="0" borderId="0" xfId="21" applyFill="1">
      <alignment/>
      <protection/>
    </xf>
    <xf numFmtId="199" fontId="1" fillId="0" borderId="0" xfId="21" applyNumberFormat="1" applyFill="1">
      <alignment/>
      <protection/>
    </xf>
    <xf numFmtId="2" fontId="1" fillId="0" borderId="0" xfId="21" applyNumberFormat="1">
      <alignment/>
      <protection/>
    </xf>
    <xf numFmtId="0" fontId="7" fillId="0" borderId="0" xfId="21" applyFont="1">
      <alignment/>
      <protection/>
    </xf>
    <xf numFmtId="0" fontId="9" fillId="0" borderId="0" xfId="21" applyFont="1" applyBorder="1">
      <alignment/>
      <protection/>
    </xf>
    <xf numFmtId="0" fontId="10" fillId="0" borderId="0" xfId="21" applyFont="1" applyBorder="1">
      <alignment/>
      <protection/>
    </xf>
    <xf numFmtId="0" fontId="9" fillId="0" borderId="0" xfId="21" applyFont="1" applyAlignment="1">
      <alignment horizontal="center"/>
      <protection/>
    </xf>
    <xf numFmtId="0" fontId="9" fillId="0" borderId="0" xfId="21" applyFont="1">
      <alignment/>
      <protection/>
    </xf>
    <xf numFmtId="0" fontId="9" fillId="0" borderId="0" xfId="21" applyFont="1" applyBorder="1" applyAlignment="1">
      <alignment horizontal="right"/>
      <protection/>
    </xf>
    <xf numFmtId="0" fontId="9" fillId="0" borderId="1" xfId="21" applyFont="1" applyBorder="1">
      <alignment/>
      <protection/>
    </xf>
    <xf numFmtId="0" fontId="7" fillId="0" borderId="1" xfId="21" applyFont="1" applyBorder="1">
      <alignment/>
      <protection/>
    </xf>
    <xf numFmtId="0" fontId="9" fillId="0" borderId="1" xfId="21" applyFont="1" applyBorder="1" applyAlignment="1">
      <alignment horizontal="right"/>
      <protection/>
    </xf>
    <xf numFmtId="199" fontId="7" fillId="0" borderId="0" xfId="21" applyNumberFormat="1" applyFont="1">
      <alignment/>
      <protection/>
    </xf>
    <xf numFmtId="199" fontId="7" fillId="0" borderId="3" xfId="21" applyNumberFormat="1" applyFont="1" applyBorder="1">
      <alignment/>
      <protection/>
    </xf>
    <xf numFmtId="0" fontId="8" fillId="0" borderId="0" xfId="21" applyFont="1">
      <alignment/>
      <protection/>
    </xf>
    <xf numFmtId="0" fontId="5" fillId="0" borderId="0" xfId="21" applyFont="1" applyAlignment="1">
      <alignment horizontal="right"/>
      <protection/>
    </xf>
    <xf numFmtId="201" fontId="1" fillId="0" borderId="0" xfId="21" applyNumberFormat="1" applyFont="1" applyAlignment="1">
      <alignment horizontal="right"/>
      <protection/>
    </xf>
    <xf numFmtId="196" fontId="1" fillId="0" borderId="0" xfId="21" applyNumberFormat="1" applyFont="1" applyBorder="1">
      <alignment/>
      <protection/>
    </xf>
    <xf numFmtId="196" fontId="1" fillId="0" borderId="0" xfId="21" applyNumberFormat="1" applyFont="1">
      <alignment/>
      <protection/>
    </xf>
    <xf numFmtId="0" fontId="3" fillId="0" borderId="0" xfId="21" applyFont="1" applyAlignment="1">
      <alignment/>
      <protection/>
    </xf>
    <xf numFmtId="0" fontId="1" fillId="0" borderId="0" xfId="21" applyFont="1" applyAlignment="1">
      <alignment horizontal="left"/>
      <protection/>
    </xf>
    <xf numFmtId="0" fontId="4" fillId="0" borderId="0" xfId="21" applyFont="1" applyAlignment="1">
      <alignment/>
      <protection/>
    </xf>
    <xf numFmtId="0" fontId="4" fillId="0" borderId="0" xfId="21" applyFont="1" applyAlignment="1">
      <alignment horizontal="center"/>
      <protection/>
    </xf>
    <xf numFmtId="0" fontId="1" fillId="0" borderId="0" xfId="21" applyFont="1" applyAlignment="1">
      <alignment/>
      <protection/>
    </xf>
    <xf numFmtId="198" fontId="1" fillId="0" borderId="0" xfId="21" applyNumberFormat="1" applyFont="1">
      <alignment/>
      <protection/>
    </xf>
    <xf numFmtId="199" fontId="1" fillId="0" borderId="0" xfId="21" applyNumberFormat="1" applyFont="1">
      <alignment/>
      <protection/>
    </xf>
    <xf numFmtId="198" fontId="1" fillId="0" borderId="0" xfId="21" applyNumberFormat="1" applyFont="1" applyBorder="1">
      <alignment/>
      <protection/>
    </xf>
    <xf numFmtId="197" fontId="1" fillId="0" borderId="0" xfId="21" applyNumberFormat="1" applyFont="1">
      <alignment/>
      <protection/>
    </xf>
    <xf numFmtId="199" fontId="1" fillId="0" borderId="0" xfId="21" applyNumberFormat="1" applyFont="1" applyAlignment="1">
      <alignment/>
      <protection/>
    </xf>
    <xf numFmtId="199" fontId="1" fillId="0" borderId="0" xfId="21" applyNumberFormat="1" applyFont="1" applyAlignment="1">
      <alignment horizontal="center"/>
      <protection/>
    </xf>
    <xf numFmtId="196" fontId="11" fillId="0" borderId="0" xfId="21" applyNumberFormat="1" applyFont="1" applyFill="1" applyAlignment="1" quotePrefix="1">
      <alignment horizontal="right"/>
      <protection/>
    </xf>
    <xf numFmtId="0" fontId="11" fillId="0" borderId="0" xfId="21" applyNumberFormat="1" applyFont="1" applyFill="1" applyAlignment="1" quotePrefix="1">
      <alignment horizontal="right"/>
      <protection/>
    </xf>
    <xf numFmtId="0" fontId="1" fillId="0" borderId="0" xfId="21" applyFont="1" applyAlignment="1" quotePrefix="1">
      <alignment/>
      <protection/>
    </xf>
    <xf numFmtId="0" fontId="3" fillId="0" borderId="0" xfId="21" applyFont="1" applyAlignment="1">
      <alignment horizontal="left"/>
      <protection/>
    </xf>
    <xf numFmtId="0" fontId="1" fillId="0" borderId="0" xfId="21" applyFont="1" applyAlignment="1">
      <alignment horizontal="left"/>
      <protection/>
    </xf>
    <xf numFmtId="0" fontId="1" fillId="0" borderId="0" xfId="21" applyFont="1">
      <alignment/>
      <protection/>
    </xf>
    <xf numFmtId="241" fontId="1" fillId="0" borderId="0" xfId="21" applyNumberFormat="1" applyFont="1" applyBorder="1" applyAlignment="1">
      <alignment horizontal="right"/>
      <protection/>
    </xf>
    <xf numFmtId="212" fontId="1" fillId="0" borderId="0" xfId="21" applyNumberFormat="1" applyFont="1" applyBorder="1" applyAlignment="1">
      <alignment horizontal="right"/>
      <protection/>
    </xf>
    <xf numFmtId="181" fontId="1" fillId="0" borderId="0" xfId="21" applyNumberFormat="1" applyFont="1" applyAlignment="1">
      <alignment horizontal="right"/>
      <protection/>
    </xf>
    <xf numFmtId="173" fontId="1" fillId="0" borderId="3" xfId="21" applyNumberFormat="1" applyFont="1" applyBorder="1">
      <alignment/>
      <protection/>
    </xf>
    <xf numFmtId="0" fontId="1" fillId="0" borderId="0" xfId="20" applyFont="1" applyAlignment="1">
      <alignment vertical="center"/>
      <protection/>
    </xf>
    <xf numFmtId="0" fontId="1" fillId="0" borderId="0" xfId="20" applyFont="1" applyBorder="1" applyAlignment="1">
      <alignment vertical="center"/>
      <protection/>
    </xf>
    <xf numFmtId="0" fontId="3" fillId="0" borderId="0" xfId="20" applyFont="1" applyAlignment="1">
      <alignment vertical="center"/>
      <protection/>
    </xf>
    <xf numFmtId="0" fontId="1" fillId="0" borderId="0" xfId="20" applyFont="1" applyFill="1" applyAlignment="1">
      <alignment vertical="center"/>
      <protection/>
    </xf>
    <xf numFmtId="0" fontId="1" fillId="0" borderId="0" xfId="20" applyFont="1" applyAlignment="1">
      <alignment horizontal="right"/>
      <protection/>
    </xf>
    <xf numFmtId="0" fontId="1" fillId="0" borderId="0" xfId="20" applyFont="1" applyFill="1">
      <alignment/>
      <protection/>
    </xf>
    <xf numFmtId="0" fontId="1" fillId="0" borderId="0" xfId="20" applyFont="1">
      <alignment/>
      <protection/>
    </xf>
    <xf numFmtId="0" fontId="1" fillId="0" borderId="0" xfId="20" applyFont="1" applyFill="1" applyAlignment="1">
      <alignment horizontal="right"/>
      <protection/>
    </xf>
    <xf numFmtId="0" fontId="1" fillId="0" borderId="0" xfId="20" applyFont="1" applyBorder="1">
      <alignment/>
      <protection/>
    </xf>
    <xf numFmtId="0" fontId="1" fillId="0" borderId="1" xfId="20" applyFont="1" applyBorder="1">
      <alignment/>
      <protection/>
    </xf>
    <xf numFmtId="245" fontId="1" fillId="0" borderId="1" xfId="20" applyNumberFormat="1" applyFont="1" applyFill="1" applyBorder="1" applyAlignment="1" applyProtection="1">
      <alignment horizontal="right"/>
      <protection/>
    </xf>
    <xf numFmtId="0" fontId="3" fillId="0" borderId="0" xfId="20" applyFont="1">
      <alignment/>
      <protection/>
    </xf>
    <xf numFmtId="246" fontId="1" fillId="0" borderId="0" xfId="20" applyNumberFormat="1" applyFont="1" applyAlignment="1" applyProtection="1">
      <alignment horizontal="right"/>
      <protection/>
    </xf>
    <xf numFmtId="0" fontId="1" fillId="0" borderId="0" xfId="20" applyFont="1" applyFill="1" applyBorder="1">
      <alignment/>
      <protection/>
    </xf>
    <xf numFmtId="0" fontId="3" fillId="0" borderId="0" xfId="20" applyFont="1" applyFill="1" applyBorder="1">
      <alignment/>
      <protection/>
    </xf>
    <xf numFmtId="37" fontId="1" fillId="0" borderId="0" xfId="20" applyNumberFormat="1" applyFont="1" applyBorder="1" applyAlignment="1" applyProtection="1">
      <alignment horizontal="left"/>
      <protection/>
    </xf>
    <xf numFmtId="246" fontId="1" fillId="0" borderId="0" xfId="20" applyNumberFormat="1" applyFont="1" applyBorder="1" applyProtection="1">
      <alignment/>
      <protection/>
    </xf>
    <xf numFmtId="246" fontId="1" fillId="0" borderId="0" xfId="20" applyNumberFormat="1" applyFont="1" applyBorder="1" applyAlignment="1" applyProtection="1">
      <alignment horizontal="right"/>
      <protection/>
    </xf>
    <xf numFmtId="245" fontId="1" fillId="0" borderId="0" xfId="20" applyNumberFormat="1" applyFont="1" applyBorder="1" applyProtection="1">
      <alignment/>
      <protection/>
    </xf>
    <xf numFmtId="245" fontId="1" fillId="0" borderId="0" xfId="20" applyNumberFormat="1" applyFont="1" applyBorder="1" applyAlignment="1" applyProtection="1">
      <alignment horizontal="left"/>
      <protection/>
    </xf>
    <xf numFmtId="246" fontId="3" fillId="0" borderId="0" xfId="20" applyNumberFormat="1" applyFont="1" applyBorder="1" applyAlignment="1" applyProtection="1" quotePrefix="1">
      <alignment horizontal="left"/>
      <protection/>
    </xf>
    <xf numFmtId="246" fontId="1" fillId="0" borderId="0" xfId="20" applyNumberFormat="1" applyFont="1" applyBorder="1" applyAlignment="1" applyProtection="1" quotePrefix="1">
      <alignment horizontal="right"/>
      <protection/>
    </xf>
    <xf numFmtId="246" fontId="12" fillId="0" borderId="0" xfId="20" applyNumberFormat="1" applyFont="1" applyBorder="1">
      <alignment/>
      <protection/>
    </xf>
    <xf numFmtId="0" fontId="1" fillId="0" borderId="0" xfId="20" applyFont="1" applyBorder="1" applyAlignment="1">
      <alignment horizontal="left"/>
      <protection/>
    </xf>
    <xf numFmtId="0" fontId="1" fillId="0" borderId="0" xfId="21" applyFont="1" applyAlignment="1">
      <alignment horizontal="right"/>
      <protection/>
    </xf>
    <xf numFmtId="0" fontId="1" fillId="0" borderId="0" xfId="21" applyFont="1" applyFill="1">
      <alignment/>
      <protection/>
    </xf>
    <xf numFmtId="245" fontId="5" fillId="0" borderId="0" xfId="20" applyNumberFormat="1" applyFont="1" applyBorder="1" applyProtection="1">
      <alignment/>
      <protection/>
    </xf>
    <xf numFmtId="0" fontId="3" fillId="0" borderId="1" xfId="20" applyFont="1" applyBorder="1">
      <alignment/>
      <protection/>
    </xf>
    <xf numFmtId="245" fontId="4" fillId="0" borderId="0" xfId="20" applyNumberFormat="1" applyFont="1" applyFill="1" applyBorder="1" applyAlignment="1" applyProtection="1">
      <alignment horizontal="left"/>
      <protection/>
    </xf>
    <xf numFmtId="245" fontId="4" fillId="0" borderId="0" xfId="20" applyNumberFormat="1" applyFont="1" applyFill="1" applyBorder="1" applyAlignment="1" applyProtection="1">
      <alignment horizontal="right"/>
      <protection/>
    </xf>
    <xf numFmtId="0" fontId="5" fillId="0" borderId="0" xfId="20" applyFont="1" applyBorder="1">
      <alignment/>
      <protection/>
    </xf>
    <xf numFmtId="197" fontId="1" fillId="0" borderId="0" xfId="21" applyNumberFormat="1" applyFont="1" applyAlignment="1">
      <alignment horizontal="right"/>
      <protection/>
    </xf>
    <xf numFmtId="197" fontId="1" fillId="0" borderId="0" xfId="21" applyNumberFormat="1" applyFont="1" applyFill="1" applyAlignment="1">
      <alignment horizontal="right"/>
      <protection/>
    </xf>
    <xf numFmtId="197" fontId="1" fillId="0" borderId="3" xfId="21" applyNumberFormat="1" applyFont="1" applyBorder="1" applyAlignment="1">
      <alignment horizontal="right"/>
      <protection/>
    </xf>
    <xf numFmtId="0" fontId="3" fillId="0" borderId="0" xfId="21" applyFont="1" applyBorder="1" applyAlignment="1" quotePrefix="1">
      <alignment horizontal="right"/>
      <protection/>
    </xf>
    <xf numFmtId="0" fontId="5" fillId="0" borderId="0" xfId="21" applyFont="1" applyBorder="1" applyAlignment="1">
      <alignment horizontal="center"/>
      <protection/>
    </xf>
    <xf numFmtId="0" fontId="8" fillId="0" borderId="0" xfId="21" applyFont="1" applyBorder="1" applyAlignment="1">
      <alignment horizontal="center"/>
      <protection/>
    </xf>
    <xf numFmtId="0" fontId="8" fillId="0" borderId="0" xfId="21" applyFont="1" applyAlignment="1">
      <alignment horizontal="center"/>
      <protection/>
    </xf>
    <xf numFmtId="0" fontId="8" fillId="0" borderId="0" xfId="21" applyFont="1" applyBorder="1">
      <alignment/>
      <protection/>
    </xf>
    <xf numFmtId="0" fontId="7" fillId="0" borderId="0" xfId="21" applyFont="1" applyBorder="1">
      <alignment/>
      <protection/>
    </xf>
    <xf numFmtId="0" fontId="7" fillId="0" borderId="0" xfId="0" applyFont="1" applyBorder="1" applyAlignment="1">
      <alignment/>
    </xf>
    <xf numFmtId="0" fontId="8" fillId="0" borderId="0" xfId="0" applyFont="1" applyBorder="1" applyAlignment="1">
      <alignment/>
    </xf>
    <xf numFmtId="197" fontId="1" fillId="0" borderId="0" xfId="21" applyNumberFormat="1" applyFont="1" applyFill="1" applyAlignment="1" quotePrefix="1">
      <alignment horizontal="right"/>
      <protection/>
    </xf>
    <xf numFmtId="196" fontId="1" fillId="0" borderId="0" xfId="21" applyNumberFormat="1" applyFont="1" applyAlignment="1">
      <alignment horizontal="right"/>
      <protection/>
    </xf>
    <xf numFmtId="196" fontId="1" fillId="0" borderId="0" xfId="21" applyNumberFormat="1" applyFont="1" applyFill="1" applyAlignment="1">
      <alignment horizontal="right"/>
      <protection/>
    </xf>
    <xf numFmtId="0" fontId="9" fillId="0" borderId="0" xfId="0" applyFont="1" applyBorder="1" applyAlignment="1">
      <alignment horizontal="center"/>
    </xf>
    <xf numFmtId="0" fontId="9" fillId="0" borderId="0" xfId="21" applyFont="1" applyBorder="1" applyAlignment="1">
      <alignment horizontal="center"/>
      <protection/>
    </xf>
    <xf numFmtId="0" fontId="9" fillId="0" borderId="0" xfId="21" applyFont="1" applyAlignment="1">
      <alignment horizontal="right"/>
      <protection/>
    </xf>
    <xf numFmtId="199" fontId="7" fillId="0" borderId="0" xfId="0" applyNumberFormat="1" applyFont="1" applyBorder="1" applyAlignment="1">
      <alignment/>
    </xf>
    <xf numFmtId="199" fontId="7" fillId="0" borderId="0" xfId="21" applyNumberFormat="1" applyFont="1" applyBorder="1">
      <alignment/>
      <protection/>
    </xf>
    <xf numFmtId="182" fontId="7" fillId="0" borderId="0" xfId="21" applyNumberFormat="1" applyFont="1" applyBorder="1">
      <alignment/>
      <protection/>
    </xf>
    <xf numFmtId="0" fontId="7" fillId="0" borderId="0" xfId="21" applyFont="1" applyBorder="1" applyAlignment="1">
      <alignment horizontal="right"/>
      <protection/>
    </xf>
    <xf numFmtId="14" fontId="1" fillId="0" borderId="0" xfId="21" applyNumberFormat="1">
      <alignment/>
      <protection/>
    </xf>
    <xf numFmtId="14" fontId="1" fillId="0" borderId="0" xfId="21" applyNumberFormat="1" applyFont="1">
      <alignment/>
      <protection/>
    </xf>
    <xf numFmtId="14" fontId="7" fillId="0" borderId="0" xfId="21" applyNumberFormat="1" applyFont="1">
      <alignment/>
      <protection/>
    </xf>
    <xf numFmtId="284" fontId="1" fillId="0" borderId="0" xfId="21" applyNumberFormat="1">
      <alignment/>
      <protection/>
    </xf>
    <xf numFmtId="284" fontId="1" fillId="0" borderId="0" xfId="21" applyNumberFormat="1" applyAlignment="1">
      <alignment/>
      <protection/>
    </xf>
    <xf numFmtId="284" fontId="7" fillId="0" borderId="0" xfId="21" applyNumberFormat="1" applyFont="1">
      <alignment/>
      <protection/>
    </xf>
    <xf numFmtId="284" fontId="1" fillId="0" borderId="3" xfId="21" applyNumberFormat="1" applyBorder="1">
      <alignment/>
      <protection/>
    </xf>
    <xf numFmtId="284" fontId="1" fillId="0" borderId="0" xfId="21" applyNumberFormat="1" applyBorder="1">
      <alignment/>
      <protection/>
    </xf>
    <xf numFmtId="284" fontId="1" fillId="0" borderId="0" xfId="21" applyNumberFormat="1" applyFont="1" applyBorder="1" applyAlignment="1">
      <alignment horizontal="right"/>
      <protection/>
    </xf>
    <xf numFmtId="284" fontId="1" fillId="0" borderId="1" xfId="21" applyNumberFormat="1" applyFont="1" applyBorder="1" applyAlignment="1">
      <alignment horizontal="right"/>
      <protection/>
    </xf>
    <xf numFmtId="15" fontId="1" fillId="0" borderId="0" xfId="21" applyNumberFormat="1">
      <alignment/>
      <protection/>
    </xf>
    <xf numFmtId="284" fontId="5" fillId="0" borderId="0" xfId="21" applyNumberFormat="1" applyFont="1" applyBorder="1" applyAlignment="1">
      <alignment horizontal="right"/>
      <protection/>
    </xf>
    <xf numFmtId="284" fontId="7" fillId="0" borderId="1" xfId="21" applyNumberFormat="1" applyFont="1" applyBorder="1" applyAlignment="1">
      <alignment horizontal="right"/>
      <protection/>
    </xf>
    <xf numFmtId="284" fontId="1" fillId="0" borderId="0" xfId="21" applyNumberFormat="1" applyFont="1" applyAlignment="1" quotePrefix="1">
      <alignment horizontal="right"/>
      <protection/>
    </xf>
    <xf numFmtId="0" fontId="0" fillId="0" borderId="0" xfId="0" applyAlignment="1">
      <alignment horizontal="center"/>
    </xf>
    <xf numFmtId="0" fontId="16" fillId="0" borderId="0" xfId="0" applyFont="1" applyAlignment="1">
      <alignment/>
    </xf>
    <xf numFmtId="0" fontId="1" fillId="0" borderId="0" xfId="0" applyFont="1" applyAlignment="1">
      <alignment/>
    </xf>
    <xf numFmtId="0" fontId="0" fillId="0" borderId="0" xfId="0" applyFont="1" applyAlignment="1">
      <alignment horizontal="center"/>
    </xf>
    <xf numFmtId="0" fontId="0" fillId="0" borderId="0" xfId="0" applyFont="1" applyAlignment="1">
      <alignment/>
    </xf>
    <xf numFmtId="0" fontId="13" fillId="0" borderId="0" xfId="0" applyFont="1" applyAlignment="1">
      <alignment/>
    </xf>
    <xf numFmtId="0" fontId="17" fillId="0" borderId="0" xfId="0" applyFont="1" applyAlignment="1">
      <alignment/>
    </xf>
    <xf numFmtId="199" fontId="0" fillId="0" borderId="4" xfId="0" applyNumberFormat="1" applyBorder="1" applyAlignment="1">
      <alignment/>
    </xf>
    <xf numFmtId="199" fontId="0" fillId="0" borderId="5" xfId="0" applyNumberFormat="1" applyBorder="1" applyAlignment="1">
      <alignment/>
    </xf>
    <xf numFmtId="199" fontId="0" fillId="0" borderId="0" xfId="0" applyNumberFormat="1" applyAlignment="1">
      <alignment/>
    </xf>
    <xf numFmtId="199" fontId="0" fillId="0" borderId="1" xfId="0" applyNumberFormat="1" applyBorder="1" applyAlignment="1">
      <alignment/>
    </xf>
    <xf numFmtId="199" fontId="0" fillId="0" borderId="6" xfId="0" applyNumberFormat="1" applyBorder="1" applyAlignment="1">
      <alignment/>
    </xf>
    <xf numFmtId="0" fontId="18" fillId="0" borderId="0" xfId="0" applyFont="1" applyAlignment="1">
      <alignment/>
    </xf>
    <xf numFmtId="0" fontId="4" fillId="0" borderId="0" xfId="21" applyFont="1" applyBorder="1" applyAlignment="1" quotePrefix="1">
      <alignment horizontal="right"/>
      <protection/>
    </xf>
    <xf numFmtId="284" fontId="5" fillId="0" borderId="0" xfId="21" applyNumberFormat="1" applyFont="1" applyAlignment="1" quotePrefix="1">
      <alignment horizontal="right"/>
      <protection/>
    </xf>
    <xf numFmtId="284" fontId="4" fillId="0" borderId="0" xfId="21" applyNumberFormat="1" applyFont="1" applyBorder="1" applyAlignment="1" quotePrefix="1">
      <alignment horizontal="right"/>
      <protection/>
    </xf>
    <xf numFmtId="284" fontId="3" fillId="0" borderId="0" xfId="21" applyNumberFormat="1" applyFont="1">
      <alignment/>
      <protection/>
    </xf>
    <xf numFmtId="201" fontId="3" fillId="0" borderId="0" xfId="21" applyNumberFormat="1" applyFont="1" applyAlignment="1">
      <alignment horizontal="right"/>
      <protection/>
    </xf>
    <xf numFmtId="201" fontId="3" fillId="0" borderId="1" xfId="21" applyNumberFormat="1" applyFont="1" applyBorder="1" applyAlignment="1">
      <alignment horizontal="right"/>
      <protection/>
    </xf>
    <xf numFmtId="201" fontId="3" fillId="0" borderId="3" xfId="21" applyNumberFormat="1" applyFont="1" applyBorder="1" applyAlignment="1">
      <alignment horizontal="right"/>
      <protection/>
    </xf>
    <xf numFmtId="0" fontId="1" fillId="0" borderId="0" xfId="21" applyFont="1" applyBorder="1" applyAlignment="1" quotePrefix="1">
      <alignment horizontal="right"/>
      <protection/>
    </xf>
    <xf numFmtId="197" fontId="3" fillId="0" borderId="0" xfId="21" applyNumberFormat="1" applyFont="1" applyAlignment="1">
      <alignment horizontal="right"/>
      <protection/>
    </xf>
    <xf numFmtId="197" fontId="3" fillId="0" borderId="3" xfId="21" applyNumberFormat="1" applyFont="1" applyBorder="1" applyAlignment="1">
      <alignment horizontal="right"/>
      <protection/>
    </xf>
    <xf numFmtId="197" fontId="3" fillId="0" borderId="0" xfId="21" applyNumberFormat="1" applyFont="1" applyFill="1" applyAlignment="1" quotePrefix="1">
      <alignment horizontal="right"/>
      <protection/>
    </xf>
    <xf numFmtId="284" fontId="3" fillId="0" borderId="1" xfId="21" applyNumberFormat="1" applyFont="1" applyBorder="1" applyAlignment="1">
      <alignment horizontal="right"/>
      <protection/>
    </xf>
    <xf numFmtId="284" fontId="3" fillId="0" borderId="0" xfId="21" applyNumberFormat="1" applyFont="1" applyBorder="1" applyAlignment="1">
      <alignment horizontal="right"/>
      <protection/>
    </xf>
    <xf numFmtId="199" fontId="3" fillId="0" borderId="1" xfId="21" applyNumberFormat="1" applyFont="1" applyBorder="1" applyAlignment="1">
      <alignment horizontal="right"/>
      <protection/>
    </xf>
    <xf numFmtId="199" fontId="3" fillId="0" borderId="0" xfId="21" applyNumberFormat="1" applyFont="1">
      <alignment/>
      <protection/>
    </xf>
    <xf numFmtId="284" fontId="4" fillId="0" borderId="0" xfId="21" applyNumberFormat="1" applyFont="1" applyBorder="1" applyAlignment="1">
      <alignment horizontal="right"/>
      <protection/>
    </xf>
    <xf numFmtId="198" fontId="3" fillId="0" borderId="0" xfId="21" applyNumberFormat="1" applyFont="1">
      <alignment/>
      <protection/>
    </xf>
    <xf numFmtId="198" fontId="3" fillId="0" borderId="3" xfId="21" applyNumberFormat="1" applyFont="1" applyBorder="1">
      <alignment/>
      <protection/>
    </xf>
    <xf numFmtId="199" fontId="3" fillId="0" borderId="0" xfId="21" applyNumberFormat="1" applyFont="1" applyFill="1">
      <alignment/>
      <protection/>
    </xf>
    <xf numFmtId="0" fontId="3" fillId="0" borderId="0" xfId="21" applyFont="1" applyFill="1">
      <alignment/>
      <protection/>
    </xf>
    <xf numFmtId="2" fontId="3" fillId="0" borderId="0" xfId="21" applyNumberFormat="1" applyFont="1">
      <alignment/>
      <protection/>
    </xf>
    <xf numFmtId="199" fontId="0" fillId="0" borderId="0" xfId="0" applyNumberFormat="1" applyFill="1" applyAlignment="1">
      <alignment/>
    </xf>
    <xf numFmtId="14" fontId="1" fillId="0" borderId="0" xfId="21" applyNumberFormat="1" applyFill="1">
      <alignment/>
      <protection/>
    </xf>
    <xf numFmtId="0" fontId="1" fillId="0" borderId="0" xfId="21" applyFill="1" applyBorder="1">
      <alignment/>
      <protection/>
    </xf>
    <xf numFmtId="0" fontId="4"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3" fillId="0" borderId="0" xfId="0" applyFont="1" applyFill="1" applyAlignment="1">
      <alignment horizontal="right"/>
    </xf>
    <xf numFmtId="0" fontId="3" fillId="0" borderId="0" xfId="0" applyFont="1" applyFill="1" applyAlignment="1">
      <alignment/>
    </xf>
    <xf numFmtId="0" fontId="0" fillId="0" borderId="1" xfId="0" applyFill="1" applyBorder="1" applyAlignment="1">
      <alignment/>
    </xf>
    <xf numFmtId="0" fontId="3" fillId="0" borderId="1" xfId="0" applyFont="1" applyFill="1" applyBorder="1" applyAlignment="1">
      <alignment horizontal="right"/>
    </xf>
    <xf numFmtId="0" fontId="6" fillId="0" borderId="0" xfId="0" applyFont="1" applyFill="1" applyAlignment="1">
      <alignment/>
    </xf>
    <xf numFmtId="182" fontId="0" fillId="0" borderId="0" xfId="0" applyNumberFormat="1" applyFill="1" applyAlignment="1">
      <alignment/>
    </xf>
    <xf numFmtId="199" fontId="0" fillId="0" borderId="0" xfId="0" applyNumberFormat="1" applyFont="1" applyFill="1" applyAlignment="1">
      <alignment/>
    </xf>
    <xf numFmtId="199" fontId="0" fillId="0" borderId="1" xfId="0" applyNumberFormat="1" applyFill="1" applyBorder="1" applyAlignment="1">
      <alignment/>
    </xf>
    <xf numFmtId="199" fontId="0" fillId="0" borderId="0" xfId="0" applyNumberFormat="1" applyFill="1" applyBorder="1" applyAlignment="1">
      <alignment/>
    </xf>
    <xf numFmtId="199" fontId="0" fillId="0" borderId="3" xfId="0" applyNumberFormat="1" applyFill="1" applyBorder="1" applyAlignment="1">
      <alignment/>
    </xf>
    <xf numFmtId="199" fontId="0" fillId="0" borderId="6" xfId="0" applyNumberFormat="1" applyFill="1" applyBorder="1" applyAlignment="1">
      <alignment/>
    </xf>
    <xf numFmtId="241" fontId="0" fillId="0" borderId="0" xfId="0" applyNumberFormat="1" applyFill="1" applyBorder="1" applyAlignment="1">
      <alignment/>
    </xf>
    <xf numFmtId="0" fontId="7" fillId="0" borderId="0" xfId="21" applyFont="1" applyBorder="1" applyAlignment="1">
      <alignment horizontal="center"/>
      <protection/>
    </xf>
    <xf numFmtId="0" fontId="7" fillId="0" borderId="1" xfId="21" applyFont="1" applyBorder="1" applyAlignment="1">
      <alignment horizontal="right"/>
      <protection/>
    </xf>
    <xf numFmtId="284" fontId="7" fillId="0" borderId="0" xfId="21" applyNumberFormat="1" applyFont="1" applyBorder="1">
      <alignment/>
      <protection/>
    </xf>
    <xf numFmtId="0" fontId="7" fillId="0" borderId="7" xfId="21" applyFont="1" applyBorder="1">
      <alignment/>
      <protection/>
    </xf>
    <xf numFmtId="0" fontId="7" fillId="0" borderId="2" xfId="21" applyFont="1" applyBorder="1">
      <alignment/>
      <protection/>
    </xf>
    <xf numFmtId="0" fontId="7" fillId="0" borderId="2" xfId="21" applyFont="1" applyBorder="1" applyAlignment="1">
      <alignment horizontal="right"/>
      <protection/>
    </xf>
    <xf numFmtId="0" fontId="7" fillId="0" borderId="8" xfId="21" applyFont="1" applyBorder="1">
      <alignment/>
      <protection/>
    </xf>
    <xf numFmtId="0" fontId="7" fillId="0" borderId="9" xfId="21" applyFont="1" applyBorder="1">
      <alignment/>
      <protection/>
    </xf>
    <xf numFmtId="0" fontId="7" fillId="0" borderId="10" xfId="21" applyFont="1" applyBorder="1" applyAlignment="1">
      <alignment horizontal="right"/>
      <protection/>
    </xf>
    <xf numFmtId="199" fontId="7" fillId="0" borderId="10" xfId="21" applyNumberFormat="1" applyFont="1" applyBorder="1">
      <alignment/>
      <protection/>
    </xf>
    <xf numFmtId="0" fontId="8" fillId="0" borderId="9" xfId="21" applyFont="1" applyBorder="1">
      <alignment/>
      <protection/>
    </xf>
    <xf numFmtId="0" fontId="7" fillId="0" borderId="11" xfId="21" applyFont="1" applyBorder="1">
      <alignment/>
      <protection/>
    </xf>
    <xf numFmtId="0" fontId="7" fillId="0" borderId="12" xfId="21" applyFont="1" applyBorder="1">
      <alignment/>
      <protection/>
    </xf>
    <xf numFmtId="0" fontId="7" fillId="0" borderId="10" xfId="21" applyFont="1" applyBorder="1" applyAlignment="1">
      <alignment horizontal="center"/>
      <protection/>
    </xf>
    <xf numFmtId="0" fontId="3" fillId="0" borderId="0" xfId="21" applyFont="1" applyFill="1" applyAlignment="1">
      <alignment horizontal="right"/>
      <protection/>
    </xf>
    <xf numFmtId="284" fontId="9" fillId="0" borderId="1" xfId="21" applyNumberFormat="1" applyFont="1" applyBorder="1" applyAlignment="1">
      <alignment horizontal="right"/>
      <protection/>
    </xf>
    <xf numFmtId="0" fontId="0" fillId="0" borderId="0" xfId="0" applyFont="1" applyAlignment="1">
      <alignment horizontal="right"/>
    </xf>
    <xf numFmtId="199" fontId="0" fillId="0" borderId="0" xfId="0" applyNumberFormat="1" applyAlignment="1">
      <alignment horizontal="right"/>
    </xf>
    <xf numFmtId="199" fontId="0" fillId="0" borderId="6" xfId="0" applyNumberFormat="1" applyBorder="1" applyAlignment="1">
      <alignment horizontal="right"/>
    </xf>
    <xf numFmtId="0" fontId="3" fillId="0" borderId="0" xfId="20" applyFont="1" applyAlignment="1">
      <alignment horizontal="right"/>
      <protection/>
    </xf>
    <xf numFmtId="15" fontId="3" fillId="0" borderId="0" xfId="20" applyNumberFormat="1" applyFont="1" applyAlignment="1" quotePrefix="1">
      <alignment horizontal="right"/>
      <protection/>
    </xf>
    <xf numFmtId="0" fontId="3" fillId="0" borderId="1" xfId="20" applyFont="1" applyBorder="1" applyAlignment="1">
      <alignment horizontal="right"/>
      <protection/>
    </xf>
    <xf numFmtId="0" fontId="19" fillId="0" borderId="0" xfId="21" applyFont="1">
      <alignment/>
      <protection/>
    </xf>
    <xf numFmtId="199" fontId="9" fillId="0" borderId="0" xfId="21" applyNumberFormat="1" applyFont="1">
      <alignment/>
      <protection/>
    </xf>
    <xf numFmtId="199" fontId="9" fillId="0" borderId="3" xfId="21" applyNumberFormat="1" applyFont="1" applyBorder="1">
      <alignment/>
      <protection/>
    </xf>
    <xf numFmtId="199" fontId="3" fillId="0" borderId="13" xfId="21" applyNumberFormat="1" applyFont="1" applyBorder="1">
      <alignment/>
      <protection/>
    </xf>
    <xf numFmtId="199" fontId="3" fillId="0" borderId="5" xfId="21" applyNumberFormat="1" applyFont="1" applyBorder="1">
      <alignment/>
      <protection/>
    </xf>
    <xf numFmtId="199" fontId="3" fillId="0" borderId="7" xfId="21" applyNumberFormat="1" applyFont="1" applyBorder="1">
      <alignment/>
      <protection/>
    </xf>
    <xf numFmtId="199" fontId="3" fillId="0" borderId="11" xfId="21" applyNumberFormat="1" applyFont="1" applyBorder="1">
      <alignment/>
      <protection/>
    </xf>
    <xf numFmtId="288" fontId="3" fillId="0" borderId="0" xfId="21" applyNumberFormat="1" applyFont="1" applyAlignment="1">
      <alignment/>
      <protection/>
    </xf>
    <xf numFmtId="288" fontId="3" fillId="0" borderId="3" xfId="21" applyNumberFormat="1" applyFont="1" applyBorder="1" applyAlignment="1">
      <alignment horizontal="right"/>
      <protection/>
    </xf>
    <xf numFmtId="289" fontId="3" fillId="0" borderId="0" xfId="21" applyNumberFormat="1" applyFont="1" applyAlignment="1">
      <alignment/>
      <protection/>
    </xf>
    <xf numFmtId="289" fontId="3" fillId="0" borderId="3" xfId="21" applyNumberFormat="1" applyFont="1" applyBorder="1" applyAlignment="1">
      <alignment horizontal="right"/>
      <protection/>
    </xf>
    <xf numFmtId="199" fontId="1" fillId="0" borderId="0" xfId="21" applyNumberFormat="1" applyFont="1" applyAlignment="1">
      <alignment horizontal="right"/>
      <protection/>
    </xf>
    <xf numFmtId="199" fontId="3" fillId="0" borderId="3" xfId="21" applyNumberFormat="1" applyFont="1" applyBorder="1">
      <alignment/>
      <protection/>
    </xf>
    <xf numFmtId="199" fontId="3" fillId="0" borderId="0" xfId="21" applyNumberFormat="1" applyFont="1" applyAlignment="1">
      <alignment horizontal="right"/>
      <protection/>
    </xf>
    <xf numFmtId="199" fontId="3" fillId="0" borderId="1" xfId="21" applyNumberFormat="1" applyFont="1" applyBorder="1">
      <alignment/>
      <protection/>
    </xf>
    <xf numFmtId="199" fontId="1" fillId="0" borderId="3" xfId="21" applyNumberFormat="1" applyFont="1" applyBorder="1">
      <alignment/>
      <protection/>
    </xf>
    <xf numFmtId="199" fontId="1" fillId="0" borderId="0" xfId="21" applyNumberFormat="1" applyFont="1" applyBorder="1">
      <alignment/>
      <protection/>
    </xf>
    <xf numFmtId="199" fontId="1" fillId="0" borderId="1" xfId="21" applyNumberFormat="1" applyBorder="1" applyAlignment="1">
      <alignment horizontal="right"/>
      <protection/>
    </xf>
    <xf numFmtId="199" fontId="3" fillId="0" borderId="3" xfId="21" applyNumberFormat="1" applyFont="1" applyBorder="1" applyAlignment="1">
      <alignment horizontal="right"/>
      <protection/>
    </xf>
    <xf numFmtId="199" fontId="1" fillId="0" borderId="3" xfId="21" applyNumberFormat="1" applyBorder="1" applyAlignment="1">
      <alignment horizontal="right"/>
      <protection/>
    </xf>
    <xf numFmtId="199" fontId="3" fillId="0" borderId="0" xfId="21" applyNumberFormat="1" applyFont="1" applyAlignment="1" quotePrefix="1">
      <alignment horizontal="right"/>
      <protection/>
    </xf>
    <xf numFmtId="199" fontId="1" fillId="0" borderId="0" xfId="21" applyNumberFormat="1" applyAlignment="1" quotePrefix="1">
      <alignment horizontal="right"/>
      <protection/>
    </xf>
    <xf numFmtId="199" fontId="1" fillId="0" borderId="3" xfId="21" applyNumberFormat="1" applyBorder="1">
      <alignment/>
      <protection/>
    </xf>
    <xf numFmtId="199" fontId="3" fillId="0" borderId="0" xfId="21" applyNumberFormat="1" applyFont="1" applyBorder="1">
      <alignment/>
      <protection/>
    </xf>
    <xf numFmtId="199" fontId="3" fillId="0" borderId="14" xfId="21" applyNumberFormat="1" applyFont="1" applyBorder="1">
      <alignment/>
      <protection/>
    </xf>
    <xf numFmtId="199" fontId="1" fillId="0" borderId="1" xfId="21" applyNumberFormat="1" applyBorder="1">
      <alignment/>
      <protection/>
    </xf>
    <xf numFmtId="199" fontId="1" fillId="0" borderId="4" xfId="21" applyNumberFormat="1" applyBorder="1">
      <alignment/>
      <protection/>
    </xf>
    <xf numFmtId="199" fontId="1" fillId="0" borderId="5" xfId="21" applyNumberFormat="1" applyBorder="1">
      <alignment/>
      <protection/>
    </xf>
    <xf numFmtId="199" fontId="3" fillId="0" borderId="4" xfId="21" applyNumberFormat="1" applyFont="1" applyBorder="1">
      <alignment/>
      <protection/>
    </xf>
    <xf numFmtId="199" fontId="1" fillId="0" borderId="13" xfId="21" applyNumberFormat="1" applyBorder="1">
      <alignment/>
      <protection/>
    </xf>
    <xf numFmtId="199" fontId="1" fillId="0" borderId="0" xfId="21" applyNumberFormat="1" applyFont="1" applyAlignment="1">
      <alignment horizontal="right"/>
      <protection/>
    </xf>
    <xf numFmtId="199" fontId="3" fillId="0" borderId="0" xfId="21" applyNumberFormat="1" applyFont="1" quotePrefix="1">
      <alignment/>
      <protection/>
    </xf>
    <xf numFmtId="199" fontId="3" fillId="0" borderId="1" xfId="21" applyNumberFormat="1" applyFont="1" applyBorder="1" quotePrefix="1">
      <alignment/>
      <protection/>
    </xf>
    <xf numFmtId="199" fontId="3" fillId="0" borderId="2" xfId="21" applyNumberFormat="1" applyFont="1" applyBorder="1">
      <alignment/>
      <protection/>
    </xf>
    <xf numFmtId="199" fontId="3" fillId="0" borderId="0" xfId="21" applyNumberFormat="1" applyFont="1" applyBorder="1" applyAlignment="1">
      <alignment horizontal="right"/>
      <protection/>
    </xf>
    <xf numFmtId="199" fontId="3" fillId="0" borderId="0" xfId="21" applyNumberFormat="1" applyFont="1" applyAlignment="1">
      <alignment horizontal="center"/>
      <protection/>
    </xf>
    <xf numFmtId="252" fontId="1" fillId="0" borderId="0" xfId="21" applyNumberFormat="1">
      <alignment/>
      <protection/>
    </xf>
    <xf numFmtId="199" fontId="3" fillId="0" borderId="6" xfId="21" applyNumberFormat="1" applyFont="1" applyBorder="1">
      <alignment/>
      <protection/>
    </xf>
    <xf numFmtId="199" fontId="3" fillId="0" borderId="14" xfId="21" applyNumberFormat="1" applyFont="1" applyBorder="1" quotePrefix="1">
      <alignment/>
      <protection/>
    </xf>
    <xf numFmtId="199" fontId="3" fillId="0" borderId="14" xfId="21" applyNumberFormat="1" applyFont="1" applyBorder="1" applyAlignment="1">
      <alignment horizontal="right"/>
      <protection/>
    </xf>
    <xf numFmtId="292" fontId="3" fillId="0" borderId="0" xfId="21" applyNumberFormat="1" applyFont="1" applyAlignment="1">
      <alignment horizontal="right"/>
      <protection/>
    </xf>
    <xf numFmtId="199" fontId="9" fillId="0" borderId="0" xfId="21" applyNumberFormat="1" applyFont="1" applyAlignment="1">
      <alignment horizontal="right"/>
      <protection/>
    </xf>
    <xf numFmtId="284" fontId="1" fillId="0" borderId="0" xfId="21" applyNumberFormat="1" applyFont="1" applyAlignment="1">
      <alignment horizontal="right"/>
      <protection/>
    </xf>
    <xf numFmtId="284" fontId="1" fillId="0" borderId="0" xfId="21" applyNumberFormat="1" applyFont="1">
      <alignment/>
      <protection/>
    </xf>
    <xf numFmtId="284" fontId="1" fillId="0" borderId="3" xfId="21" applyNumberFormat="1" applyFont="1" applyBorder="1" applyAlignment="1">
      <alignment horizontal="right"/>
      <protection/>
    </xf>
    <xf numFmtId="173" fontId="1" fillId="0" borderId="0" xfId="21" applyNumberFormat="1" applyFont="1">
      <alignment/>
      <protection/>
    </xf>
    <xf numFmtId="241" fontId="3" fillId="0" borderId="0" xfId="20" applyNumberFormat="1" applyFont="1" applyFill="1" applyBorder="1">
      <alignment/>
      <protection/>
    </xf>
    <xf numFmtId="241" fontId="1" fillId="0" borderId="0" xfId="20" applyNumberFormat="1" applyFont="1">
      <alignment/>
      <protection/>
    </xf>
    <xf numFmtId="241" fontId="1" fillId="0" borderId="0" xfId="20" applyNumberFormat="1" applyFont="1" applyFill="1" applyBorder="1" applyAlignment="1">
      <alignment horizontal="right"/>
      <protection/>
    </xf>
    <xf numFmtId="37" fontId="1" fillId="0" borderId="1" xfId="20" applyNumberFormat="1" applyFont="1" applyBorder="1" applyAlignment="1" applyProtection="1">
      <alignment horizontal="left"/>
      <protection/>
    </xf>
    <xf numFmtId="0" fontId="1" fillId="0" borderId="1" xfId="20" applyFont="1" applyFill="1" applyBorder="1">
      <alignment/>
      <protection/>
    </xf>
    <xf numFmtId="0" fontId="3" fillId="0" borderId="1" xfId="20" applyFont="1" applyFill="1" applyBorder="1">
      <alignment/>
      <protection/>
    </xf>
    <xf numFmtId="241" fontId="3" fillId="0" borderId="1" xfId="20" applyNumberFormat="1" applyFont="1" applyFill="1" applyBorder="1" applyAlignment="1">
      <alignment horizontal="right"/>
      <protection/>
    </xf>
    <xf numFmtId="241" fontId="1" fillId="0" borderId="1" xfId="20" applyNumberFormat="1" applyFont="1" applyFill="1" applyBorder="1" applyAlignment="1">
      <alignment horizontal="right"/>
      <protection/>
    </xf>
    <xf numFmtId="241" fontId="1" fillId="0" borderId="0" xfId="20" applyNumberFormat="1" applyFont="1" applyBorder="1">
      <alignment/>
      <protection/>
    </xf>
    <xf numFmtId="241" fontId="1" fillId="0" borderId="0" xfId="20" applyNumberFormat="1" applyFont="1" applyBorder="1" applyAlignment="1">
      <alignment horizontal="right"/>
      <protection/>
    </xf>
    <xf numFmtId="241" fontId="3" fillId="0" borderId="1" xfId="20" applyNumberFormat="1" applyFont="1" applyFill="1" applyBorder="1">
      <alignment/>
      <protection/>
    </xf>
    <xf numFmtId="241" fontId="3" fillId="0" borderId="0" xfId="20" applyNumberFormat="1" applyFont="1" applyFill="1" applyBorder="1" applyAlignment="1">
      <alignment horizontal="right"/>
      <protection/>
    </xf>
    <xf numFmtId="241" fontId="3" fillId="0" borderId="0" xfId="20" applyNumberFormat="1" applyFont="1" applyFill="1" applyBorder="1" applyProtection="1">
      <alignment/>
      <protection/>
    </xf>
    <xf numFmtId="241" fontId="1" fillId="0" borderId="0" xfId="20" applyNumberFormat="1" applyFont="1" applyFill="1" applyBorder="1" applyProtection="1">
      <alignment/>
      <protection/>
    </xf>
    <xf numFmtId="246" fontId="1" fillId="0" borderId="0" xfId="20" applyNumberFormat="1" applyFont="1" applyFill="1" applyBorder="1" applyAlignment="1" applyProtection="1">
      <alignment horizontal="right"/>
      <protection/>
    </xf>
    <xf numFmtId="246" fontId="1" fillId="0" borderId="0" xfId="20" applyNumberFormat="1" applyFont="1" applyFill="1" applyBorder="1" applyAlignment="1">
      <alignment horizontal="right"/>
      <protection/>
    </xf>
    <xf numFmtId="246" fontId="1" fillId="0" borderId="0" xfId="20" applyNumberFormat="1" applyFont="1" applyFill="1" applyBorder="1" applyAlignment="1" applyProtection="1" quotePrefix="1">
      <alignment horizontal="right"/>
      <protection/>
    </xf>
    <xf numFmtId="0" fontId="3" fillId="0" borderId="0" xfId="20" applyFont="1" applyAlignment="1">
      <alignment horizontal="center"/>
      <protection/>
    </xf>
    <xf numFmtId="173" fontId="3" fillId="0" borderId="0" xfId="21" applyNumberFormat="1" applyFont="1">
      <alignment/>
      <protection/>
    </xf>
    <xf numFmtId="0" fontId="1" fillId="2" borderId="0" xfId="0" applyFont="1" applyFill="1" applyAlignment="1">
      <alignment/>
    </xf>
    <xf numFmtId="0" fontId="19" fillId="2" borderId="0" xfId="0" applyFont="1" applyFill="1" applyAlignment="1" applyProtection="1">
      <alignment/>
      <protection/>
    </xf>
    <xf numFmtId="0" fontId="1" fillId="2" borderId="0" xfId="0" applyFont="1" applyFill="1" applyAlignment="1" applyProtection="1">
      <alignment/>
      <protection/>
    </xf>
    <xf numFmtId="0" fontId="20" fillId="2" borderId="0" xfId="0" applyFont="1" applyFill="1" applyAlignment="1" applyProtection="1">
      <alignment horizontal="left"/>
      <protection/>
    </xf>
    <xf numFmtId="0" fontId="21" fillId="2" borderId="0" xfId="0" applyFont="1" applyFill="1" applyAlignment="1" applyProtection="1">
      <alignment horizontal="left"/>
      <protection/>
    </xf>
    <xf numFmtId="0" fontId="21" fillId="2" borderId="0" xfId="0" applyFont="1" applyFill="1" applyAlignment="1">
      <alignment horizontal="left"/>
    </xf>
    <xf numFmtId="0" fontId="21" fillId="2" borderId="0" xfId="0" applyFont="1" applyFill="1" applyAlignment="1">
      <alignment/>
    </xf>
    <xf numFmtId="0" fontId="1" fillId="2" borderId="7" xfId="0" applyFont="1" applyFill="1" applyBorder="1" applyAlignment="1">
      <alignment/>
    </xf>
    <xf numFmtId="0" fontId="1" fillId="2" borderId="2" xfId="0" applyFont="1" applyFill="1" applyBorder="1" applyAlignment="1" applyProtection="1">
      <alignment/>
      <protection/>
    </xf>
    <xf numFmtId="0" fontId="3" fillId="2" borderId="2" xfId="0" applyFont="1" applyFill="1" applyBorder="1" applyAlignment="1" applyProtection="1">
      <alignment/>
      <protection/>
    </xf>
    <xf numFmtId="0" fontId="1" fillId="2" borderId="8" xfId="0" applyFont="1" applyFill="1" applyBorder="1" applyAlignment="1" applyProtection="1">
      <alignment/>
      <protection/>
    </xf>
    <xf numFmtId="0" fontId="19" fillId="2" borderId="9" xfId="0" applyFont="1" applyFill="1" applyBorder="1" applyAlignment="1" applyProtection="1">
      <alignment horizontal="centerContinuous"/>
      <protection locked="0"/>
    </xf>
    <xf numFmtId="0" fontId="19" fillId="2" borderId="0" xfId="0" applyFont="1" applyFill="1" applyBorder="1" applyAlignment="1" applyProtection="1">
      <alignment horizontal="centerContinuous"/>
      <protection locked="0"/>
    </xf>
    <xf numFmtId="0" fontId="1" fillId="2" borderId="10" xfId="0" applyFont="1" applyFill="1" applyBorder="1" applyAlignment="1" applyProtection="1">
      <alignment horizontal="centerContinuous"/>
      <protection/>
    </xf>
    <xf numFmtId="0" fontId="19" fillId="2" borderId="11" xfId="0" applyFont="1" applyFill="1" applyBorder="1" applyAlignment="1" applyProtection="1">
      <alignment horizontal="centerContinuous"/>
      <protection locked="0"/>
    </xf>
    <xf numFmtId="0" fontId="1" fillId="2" borderId="1" xfId="0" applyFont="1" applyFill="1" applyBorder="1" applyAlignment="1" applyProtection="1">
      <alignment/>
      <protection/>
    </xf>
    <xf numFmtId="0" fontId="3" fillId="2" borderId="1" xfId="0" applyFont="1" applyFill="1" applyBorder="1" applyAlignment="1" applyProtection="1">
      <alignment/>
      <protection/>
    </xf>
    <xf numFmtId="0" fontId="1" fillId="2" borderId="12" xfId="0" applyFont="1" applyFill="1" applyBorder="1" applyAlignment="1" applyProtection="1">
      <alignment/>
      <protection/>
    </xf>
    <xf numFmtId="0" fontId="9" fillId="2" borderId="0" xfId="0" applyFont="1" applyFill="1" applyBorder="1" applyAlignment="1" applyProtection="1">
      <alignment horizontal="centerContinuous"/>
      <protection/>
    </xf>
    <xf numFmtId="0" fontId="3" fillId="2" borderId="0" xfId="0" applyFont="1" applyFill="1" applyBorder="1" applyAlignment="1" applyProtection="1">
      <alignment horizontal="centerContinuous"/>
      <protection/>
    </xf>
    <xf numFmtId="172" fontId="3" fillId="2" borderId="0" xfId="15" applyNumberFormat="1" applyFont="1" applyFill="1" applyBorder="1" applyAlignment="1" applyProtection="1">
      <alignment horizontal="centerContinuous"/>
      <protection/>
    </xf>
    <xf numFmtId="172" fontId="1" fillId="2" borderId="0" xfId="15" applyNumberFormat="1" applyFont="1" applyFill="1" applyBorder="1" applyAlignment="1" applyProtection="1">
      <alignment horizontal="centerContinuous"/>
      <protection/>
    </xf>
    <xf numFmtId="203" fontId="1" fillId="2" borderId="0" xfId="22" applyNumberFormat="1" applyFont="1" applyFill="1" applyBorder="1" applyAlignment="1" applyProtection="1">
      <alignment horizontal="centerContinuous"/>
      <protection/>
    </xf>
    <xf numFmtId="209" fontId="3" fillId="2" borderId="0" xfId="15" applyNumberFormat="1" applyFont="1" applyFill="1" applyBorder="1" applyAlignment="1" applyProtection="1">
      <alignment horizontal="centerContinuous"/>
      <protection/>
    </xf>
    <xf numFmtId="209" fontId="1" fillId="2" borderId="0" xfId="15" applyNumberFormat="1" applyFont="1" applyFill="1" applyBorder="1" applyAlignment="1" applyProtection="1">
      <alignment horizontal="centerContinuous"/>
      <protection/>
    </xf>
    <xf numFmtId="0" fontId="1" fillId="2" borderId="0" xfId="0" applyFont="1" applyFill="1" applyBorder="1" applyAlignment="1" applyProtection="1">
      <alignment horizontal="centerContinuous"/>
      <protection/>
    </xf>
    <xf numFmtId="0" fontId="1" fillId="2" borderId="0" xfId="0" applyFont="1" applyFill="1" applyAlignment="1">
      <alignment horizontal="centerContinuous"/>
    </xf>
    <xf numFmtId="0" fontId="1" fillId="2" borderId="1" xfId="0" applyFont="1" applyFill="1" applyBorder="1" applyAlignment="1">
      <alignment/>
    </xf>
    <xf numFmtId="172" fontId="3" fillId="2" borderId="1" xfId="15" applyNumberFormat="1" applyFont="1" applyFill="1" applyBorder="1" applyAlignment="1" applyProtection="1">
      <alignment/>
      <protection/>
    </xf>
    <xf numFmtId="172" fontId="1" fillId="2" borderId="1" xfId="15" applyNumberFormat="1" applyFont="1" applyFill="1" applyBorder="1" applyAlignment="1" applyProtection="1">
      <alignment/>
      <protection/>
    </xf>
    <xf numFmtId="203" fontId="1" fillId="2" borderId="1" xfId="22" applyNumberFormat="1" applyFont="1" applyFill="1" applyBorder="1" applyAlignment="1" applyProtection="1">
      <alignment/>
      <protection/>
    </xf>
    <xf numFmtId="209" fontId="3" fillId="2" borderId="1" xfId="15" applyNumberFormat="1" applyFont="1" applyFill="1" applyBorder="1" applyAlignment="1" applyProtection="1">
      <alignment/>
      <protection/>
    </xf>
    <xf numFmtId="209" fontId="1" fillId="2" borderId="1" xfId="15" applyNumberFormat="1" applyFont="1" applyFill="1" applyBorder="1" applyAlignment="1" applyProtection="1">
      <alignment/>
      <protection/>
    </xf>
    <xf numFmtId="0" fontId="7" fillId="2" borderId="7" xfId="0" applyFont="1" applyFill="1" applyBorder="1" applyAlignment="1">
      <alignment/>
    </xf>
    <xf numFmtId="0" fontId="9" fillId="2" borderId="2" xfId="0" applyFont="1" applyFill="1" applyBorder="1" applyAlignment="1" applyProtection="1">
      <alignment/>
      <protection/>
    </xf>
    <xf numFmtId="0" fontId="9" fillId="2" borderId="2" xfId="0" applyFont="1" applyFill="1" applyBorder="1" applyAlignment="1" applyProtection="1">
      <alignment horizontal="centerContinuous"/>
      <protection/>
    </xf>
    <xf numFmtId="0" fontId="9" fillId="2" borderId="2" xfId="0" applyFont="1" applyFill="1" applyBorder="1" applyAlignment="1" applyProtection="1">
      <alignment horizontal="center"/>
      <protection/>
    </xf>
    <xf numFmtId="203" fontId="7" fillId="2" borderId="2" xfId="22" applyNumberFormat="1" applyFont="1" applyFill="1" applyBorder="1" applyAlignment="1" applyProtection="1">
      <alignment/>
      <protection/>
    </xf>
    <xf numFmtId="0" fontId="9" fillId="2" borderId="7" xfId="0" applyFont="1" applyFill="1" applyBorder="1" applyAlignment="1" applyProtection="1">
      <alignment horizontal="centerContinuous"/>
      <protection/>
    </xf>
    <xf numFmtId="0" fontId="9" fillId="2" borderId="8" xfId="0" applyFont="1" applyFill="1" applyBorder="1" applyAlignment="1" applyProtection="1">
      <alignment horizontal="centerContinuous"/>
      <protection/>
    </xf>
    <xf numFmtId="0" fontId="7" fillId="2" borderId="9" xfId="0" applyFont="1" applyFill="1" applyBorder="1" applyAlignment="1">
      <alignment/>
    </xf>
    <xf numFmtId="0" fontId="9" fillId="2" borderId="0" xfId="0" applyFont="1" applyFill="1" applyBorder="1" applyAlignment="1" applyProtection="1">
      <alignment/>
      <protection/>
    </xf>
    <xf numFmtId="0" fontId="9" fillId="2" borderId="0" xfId="0" applyFont="1" applyFill="1" applyBorder="1" applyAlignment="1" applyProtection="1">
      <alignment horizontal="center"/>
      <protection/>
    </xf>
    <xf numFmtId="203" fontId="7" fillId="2" borderId="0" xfId="22" applyNumberFormat="1" applyFont="1" applyFill="1" applyBorder="1" applyAlignment="1" applyProtection="1">
      <alignment/>
      <protection/>
    </xf>
    <xf numFmtId="0" fontId="9" fillId="2" borderId="9" xfId="0" applyFont="1" applyFill="1" applyBorder="1" applyAlignment="1" applyProtection="1">
      <alignment horizontal="center"/>
      <protection/>
    </xf>
    <xf numFmtId="0" fontId="9" fillId="2" borderId="10" xfId="0" applyFont="1" applyFill="1" applyBorder="1" applyAlignment="1" applyProtection="1">
      <alignment horizontal="center"/>
      <protection/>
    </xf>
    <xf numFmtId="0" fontId="0" fillId="2" borderId="9" xfId="0" applyFont="1" applyFill="1" applyBorder="1" applyAlignment="1">
      <alignment horizontal="center" wrapText="1"/>
    </xf>
    <xf numFmtId="0" fontId="13" fillId="2" borderId="0" xfId="0" applyFont="1" applyFill="1" applyBorder="1" applyAlignment="1" applyProtection="1">
      <alignment horizontal="center" wrapText="1"/>
      <protection/>
    </xf>
    <xf numFmtId="0" fontId="13" fillId="2" borderId="0" xfId="0" applyFont="1" applyFill="1" applyBorder="1" applyAlignment="1" applyProtection="1" quotePrefix="1">
      <alignment horizontal="center" vertical="center" wrapText="1"/>
      <protection/>
    </xf>
    <xf numFmtId="0" fontId="13" fillId="2" borderId="0" xfId="0" applyFont="1" applyFill="1" applyBorder="1" applyAlignment="1" applyProtection="1" quotePrefix="1">
      <alignment horizontal="center" wrapText="1"/>
      <protection/>
    </xf>
    <xf numFmtId="203" fontId="0" fillId="2" borderId="0" xfId="22" applyNumberFormat="1" applyFont="1" applyFill="1" applyBorder="1" applyAlignment="1" applyProtection="1">
      <alignment horizontal="center" wrapText="1"/>
      <protection/>
    </xf>
    <xf numFmtId="0" fontId="13" fillId="2" borderId="9" xfId="0" applyFont="1" applyFill="1" applyBorder="1" applyAlignment="1" applyProtection="1">
      <alignment horizontal="center" wrapText="1"/>
      <protection/>
    </xf>
    <xf numFmtId="0" fontId="13" fillId="2" borderId="10" xfId="0" applyFont="1" applyFill="1" applyBorder="1" applyAlignment="1" applyProtection="1" quotePrefix="1">
      <alignment horizontal="center" vertical="center" wrapText="1"/>
      <protection/>
    </xf>
    <xf numFmtId="0" fontId="0" fillId="2" borderId="0" xfId="0" applyFont="1" applyFill="1" applyAlignment="1">
      <alignment horizontal="center" wrapText="1"/>
    </xf>
    <xf numFmtId="0" fontId="0" fillId="2" borderId="11" xfId="0" applyFont="1" applyFill="1" applyBorder="1" applyAlignment="1">
      <alignment/>
    </xf>
    <xf numFmtId="0" fontId="13" fillId="2" borderId="1" xfId="0" applyFont="1" applyFill="1" applyBorder="1" applyAlignment="1" applyProtection="1">
      <alignment/>
      <protection/>
    </xf>
    <xf numFmtId="0" fontId="13" fillId="2" borderId="1" xfId="0" applyFont="1" applyFill="1" applyBorder="1" applyAlignment="1" applyProtection="1">
      <alignment horizontal="right"/>
      <protection/>
    </xf>
    <xf numFmtId="0" fontId="13" fillId="2" borderId="1" xfId="0" applyFont="1" applyFill="1" applyBorder="1" applyAlignment="1" applyProtection="1" quotePrefix="1">
      <alignment horizontal="right"/>
      <protection/>
    </xf>
    <xf numFmtId="203" fontId="0" fillId="2" borderId="1" xfId="22" applyNumberFormat="1" applyFont="1" applyFill="1" applyBorder="1" applyAlignment="1" applyProtection="1">
      <alignment/>
      <protection/>
    </xf>
    <xf numFmtId="0" fontId="13" fillId="2" borderId="11" xfId="0" applyFont="1" applyFill="1" applyBorder="1" applyAlignment="1" applyProtection="1">
      <alignment horizontal="right"/>
      <protection/>
    </xf>
    <xf numFmtId="0" fontId="13" fillId="2" borderId="12" xfId="0" applyFont="1" applyFill="1" applyBorder="1" applyAlignment="1" applyProtection="1" quotePrefix="1">
      <alignment horizontal="right"/>
      <protection/>
    </xf>
    <xf numFmtId="0" fontId="0" fillId="2" borderId="0" xfId="0" applyFont="1" applyFill="1" applyAlignment="1">
      <alignment/>
    </xf>
    <xf numFmtId="0" fontId="1" fillId="2" borderId="9" xfId="0" applyFont="1" applyFill="1" applyBorder="1" applyAlignment="1">
      <alignment/>
    </xf>
    <xf numFmtId="0" fontId="3" fillId="2" borderId="0" xfId="0" applyFont="1" applyFill="1" applyBorder="1" applyAlignment="1" applyProtection="1">
      <alignment/>
      <protection/>
    </xf>
    <xf numFmtId="172" fontId="3" fillId="2" borderId="0" xfId="15" applyNumberFormat="1" applyFont="1" applyFill="1" applyBorder="1" applyAlignment="1" applyProtection="1">
      <alignment horizontal="right"/>
      <protection/>
    </xf>
    <xf numFmtId="172" fontId="1" fillId="2" borderId="0" xfId="15" applyNumberFormat="1" applyFont="1" applyFill="1" applyBorder="1" applyAlignment="1" applyProtection="1">
      <alignment horizontal="right"/>
      <protection/>
    </xf>
    <xf numFmtId="203" fontId="1" fillId="2" borderId="0" xfId="22" applyNumberFormat="1" applyFont="1" applyFill="1" applyBorder="1" applyAlignment="1" applyProtection="1">
      <alignment horizontal="right"/>
      <protection/>
    </xf>
    <xf numFmtId="209" fontId="3" fillId="2" borderId="0" xfId="15" applyNumberFormat="1" applyFont="1" applyFill="1" applyBorder="1" applyAlignment="1" applyProtection="1">
      <alignment horizontal="right"/>
      <protection/>
    </xf>
    <xf numFmtId="209" fontId="1" fillId="2" borderId="0" xfId="15" applyNumberFormat="1" applyFont="1" applyFill="1" applyBorder="1" applyAlignment="1" applyProtection="1">
      <alignment horizontal="right"/>
      <protection/>
    </xf>
    <xf numFmtId="0" fontId="3" fillId="2" borderId="9" xfId="0" applyFont="1" applyFill="1" applyBorder="1" applyAlignment="1" applyProtection="1">
      <alignment horizontal="right"/>
      <protection/>
    </xf>
    <xf numFmtId="0" fontId="3" fillId="2" borderId="0" xfId="0" applyFont="1" applyFill="1" applyBorder="1" applyAlignment="1" applyProtection="1">
      <alignment horizontal="right"/>
      <protection/>
    </xf>
    <xf numFmtId="0" fontId="3" fillId="2" borderId="10" xfId="0" applyFont="1" applyFill="1" applyBorder="1" applyAlignment="1" applyProtection="1" quotePrefix="1">
      <alignment horizontal="right"/>
      <protection/>
    </xf>
    <xf numFmtId="0" fontId="1" fillId="2" borderId="0" xfId="0" applyFont="1" applyFill="1" applyBorder="1" applyAlignment="1" applyProtection="1">
      <alignment/>
      <protection/>
    </xf>
    <xf numFmtId="204" fontId="3" fillId="2" borderId="0" xfId="15" applyNumberFormat="1" applyFont="1" applyFill="1" applyBorder="1" applyAlignment="1" applyProtection="1">
      <alignment horizontal="right"/>
      <protection/>
    </xf>
    <xf numFmtId="204" fontId="1" fillId="2" borderId="0" xfId="15" applyNumberFormat="1" applyFont="1" applyFill="1" applyBorder="1" applyAlignment="1" applyProtection="1">
      <alignment horizontal="right"/>
      <protection/>
    </xf>
    <xf numFmtId="9" fontId="1" fillId="2" borderId="0" xfId="22" applyFont="1" applyFill="1" applyBorder="1" applyAlignment="1" applyProtection="1">
      <alignment horizontal="right"/>
      <protection/>
    </xf>
    <xf numFmtId="204" fontId="3" fillId="2" borderId="9" xfId="15" applyNumberFormat="1" applyFont="1" applyFill="1" applyBorder="1" applyAlignment="1" applyProtection="1">
      <alignment horizontal="right"/>
      <protection/>
    </xf>
    <xf numFmtId="203" fontId="1" fillId="2" borderId="10" xfId="22" applyNumberFormat="1" applyFont="1" applyFill="1" applyBorder="1" applyAlignment="1" applyProtection="1">
      <alignment horizontal="right"/>
      <protection/>
    </xf>
    <xf numFmtId="173" fontId="1" fillId="2" borderId="0" xfId="0" applyNumberFormat="1" applyFont="1" applyFill="1" applyAlignment="1">
      <alignment/>
    </xf>
    <xf numFmtId="209" fontId="1" fillId="0" borderId="0" xfId="15" applyNumberFormat="1" applyFont="1" applyFill="1" applyBorder="1" applyAlignment="1" applyProtection="1">
      <alignment horizontal="right"/>
      <protection/>
    </xf>
    <xf numFmtId="209" fontId="3" fillId="2" borderId="3" xfId="15" applyNumberFormat="1" applyFont="1" applyFill="1" applyBorder="1" applyAlignment="1" applyProtection="1">
      <alignment horizontal="right"/>
      <protection/>
    </xf>
    <xf numFmtId="209" fontId="1" fillId="2" borderId="3" xfId="15" applyNumberFormat="1" applyFont="1" applyFill="1" applyBorder="1" applyAlignment="1" applyProtection="1">
      <alignment horizontal="right"/>
      <protection/>
    </xf>
    <xf numFmtId="203" fontId="1" fillId="2" borderId="3" xfId="22" applyNumberFormat="1" applyFont="1" applyFill="1" applyBorder="1" applyAlignment="1" applyProtection="1">
      <alignment horizontal="right"/>
      <protection/>
    </xf>
    <xf numFmtId="204" fontId="3" fillId="2" borderId="15" xfId="15" applyNumberFormat="1" applyFont="1" applyFill="1" applyBorder="1" applyAlignment="1" applyProtection="1">
      <alignment horizontal="right"/>
      <protection/>
    </xf>
    <xf numFmtId="203" fontId="1" fillId="2" borderId="16" xfId="22" applyNumberFormat="1" applyFont="1" applyFill="1" applyBorder="1" applyAlignment="1" applyProtection="1">
      <alignment horizontal="right"/>
      <protection/>
    </xf>
    <xf numFmtId="0" fontId="1" fillId="2" borderId="11" xfId="0" applyFont="1" applyFill="1" applyBorder="1" applyAlignment="1">
      <alignment/>
    </xf>
    <xf numFmtId="209" fontId="1" fillId="2" borderId="12" xfId="15" applyNumberFormat="1" applyFont="1" applyFill="1" applyBorder="1" applyAlignment="1" applyProtection="1">
      <alignment/>
      <protection/>
    </xf>
    <xf numFmtId="209" fontId="1" fillId="2" borderId="11" xfId="15" applyNumberFormat="1" applyFont="1" applyFill="1" applyBorder="1" applyAlignment="1" applyProtection="1">
      <alignment/>
      <protection/>
    </xf>
    <xf numFmtId="184" fontId="1" fillId="2" borderId="1" xfId="15" applyNumberFormat="1" applyFont="1" applyFill="1" applyBorder="1" applyAlignment="1" applyProtection="1">
      <alignment/>
      <protection/>
    </xf>
    <xf numFmtId="184"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protection/>
    </xf>
    <xf numFmtId="0" fontId="9" fillId="2" borderId="0" xfId="0" applyFont="1" applyFill="1" applyBorder="1" applyAlignment="1" applyProtection="1">
      <alignment horizontal="centerContinuous"/>
      <protection locked="0"/>
    </xf>
    <xf numFmtId="184" fontId="1" fillId="2" borderId="0" xfId="0" applyNumberFormat="1" applyFont="1" applyFill="1" applyBorder="1" applyAlignment="1" applyProtection="1">
      <alignment horizontal="centerContinuous"/>
      <protection/>
    </xf>
    <xf numFmtId="0" fontId="9" fillId="2" borderId="2" xfId="0" applyFont="1" applyFill="1" applyBorder="1" applyAlignment="1" applyProtection="1">
      <alignment horizontal="left"/>
      <protection/>
    </xf>
    <xf numFmtId="0" fontId="7" fillId="2" borderId="8" xfId="0" applyFont="1" applyFill="1" applyBorder="1" applyAlignment="1" applyProtection="1">
      <alignment horizontal="centerContinuous"/>
      <protection/>
    </xf>
    <xf numFmtId="184" fontId="9" fillId="2" borderId="2" xfId="0" applyNumberFormat="1" applyFont="1" applyFill="1" applyBorder="1" applyAlignment="1" applyProtection="1">
      <alignment horizontal="centerContinuous"/>
      <protection/>
    </xf>
    <xf numFmtId="0" fontId="7" fillId="2" borderId="9" xfId="0" applyFont="1" applyFill="1" applyBorder="1" applyAlignment="1">
      <alignment horizontal="center" wrapText="1"/>
    </xf>
    <xf numFmtId="0" fontId="9" fillId="2" borderId="0" xfId="0" applyFont="1" applyFill="1" applyBorder="1" applyAlignment="1" applyProtection="1">
      <alignment horizontal="center" wrapText="1"/>
      <protection/>
    </xf>
    <xf numFmtId="0" fontId="9" fillId="2" borderId="0" xfId="0" applyFont="1" applyFill="1" applyBorder="1" applyAlignment="1" applyProtection="1" quotePrefix="1">
      <alignment horizontal="center" wrapText="1"/>
      <protection/>
    </xf>
    <xf numFmtId="0" fontId="7" fillId="2" borderId="10" xfId="0" applyFont="1" applyFill="1" applyBorder="1" applyAlignment="1" applyProtection="1">
      <alignment horizontal="center" wrapText="1"/>
      <protection/>
    </xf>
    <xf numFmtId="0" fontId="9" fillId="2" borderId="10" xfId="0" applyFont="1" applyFill="1" applyBorder="1" applyAlignment="1" applyProtection="1" quotePrefix="1">
      <alignment horizontal="center" wrapText="1"/>
      <protection/>
    </xf>
    <xf numFmtId="0" fontId="7" fillId="2" borderId="11" xfId="0" applyFont="1" applyFill="1" applyBorder="1" applyAlignment="1">
      <alignment/>
    </xf>
    <xf numFmtId="0" fontId="7" fillId="2" borderId="1" xfId="0" applyFont="1" applyFill="1" applyBorder="1" applyAlignment="1" applyProtection="1">
      <alignment horizontal="center"/>
      <protection locked="0"/>
    </xf>
    <xf numFmtId="0" fontId="9" fillId="2" borderId="1" xfId="0" applyFont="1" applyFill="1" applyBorder="1" applyAlignment="1" applyProtection="1">
      <alignment horizontal="right"/>
      <protection/>
    </xf>
    <xf numFmtId="0" fontId="9" fillId="2" borderId="1" xfId="0" applyFont="1" applyFill="1" applyBorder="1" applyAlignment="1" applyProtection="1" quotePrefix="1">
      <alignment horizontal="right"/>
      <protection/>
    </xf>
    <xf numFmtId="0" fontId="7" fillId="2" borderId="12" xfId="0" applyFont="1" applyFill="1" applyBorder="1" applyAlignment="1" applyProtection="1">
      <alignment horizontal="left"/>
      <protection/>
    </xf>
    <xf numFmtId="0" fontId="9" fillId="2" borderId="11" xfId="0" applyFont="1" applyFill="1" applyBorder="1" applyAlignment="1" applyProtection="1">
      <alignment horizontal="right"/>
      <protection/>
    </xf>
    <xf numFmtId="184" fontId="9" fillId="2" borderId="1" xfId="0" applyNumberFormat="1" applyFont="1" applyFill="1" applyBorder="1" applyAlignment="1" applyProtection="1">
      <alignment horizontal="right"/>
      <protection/>
    </xf>
    <xf numFmtId="0" fontId="7" fillId="2" borderId="12" xfId="0" applyFont="1" applyFill="1" applyBorder="1" applyAlignment="1" applyProtection="1">
      <alignment horizontal="right"/>
      <protection/>
    </xf>
    <xf numFmtId="0" fontId="1"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protection/>
    </xf>
    <xf numFmtId="0" fontId="3" fillId="2" borderId="0" xfId="0" applyFont="1" applyFill="1" applyBorder="1" applyAlignment="1" applyProtection="1" quotePrefix="1">
      <alignment horizontal="center"/>
      <protection/>
    </xf>
    <xf numFmtId="0" fontId="1" fillId="2" borderId="10" xfId="0" applyFont="1" applyFill="1" applyBorder="1" applyAlignment="1" applyProtection="1">
      <alignment/>
      <protection/>
    </xf>
    <xf numFmtId="0" fontId="3" fillId="2" borderId="9" xfId="0" applyFont="1" applyFill="1" applyBorder="1" applyAlignment="1" applyProtection="1">
      <alignment/>
      <protection/>
    </xf>
    <xf numFmtId="0" fontId="4" fillId="2" borderId="0" xfId="0" applyFont="1" applyFill="1" applyBorder="1" applyAlignment="1" applyProtection="1">
      <alignment/>
      <protection/>
    </xf>
    <xf numFmtId="0" fontId="6" fillId="2" borderId="0" xfId="0" applyFont="1" applyFill="1" applyBorder="1" applyAlignment="1" applyProtection="1">
      <alignment/>
      <protection/>
    </xf>
    <xf numFmtId="205" fontId="1" fillId="2" borderId="0" xfId="15" applyNumberFormat="1" applyFont="1" applyFill="1" applyBorder="1" applyAlignment="1" applyProtection="1">
      <alignment/>
      <protection/>
    </xf>
    <xf numFmtId="0" fontId="1" fillId="2" borderId="10" xfId="0" applyFont="1" applyFill="1" applyBorder="1" applyAlignment="1" applyProtection="1">
      <alignment horizontal="right"/>
      <protection/>
    </xf>
    <xf numFmtId="207" fontId="3" fillId="2" borderId="0" xfId="15" applyNumberFormat="1" applyFont="1" applyFill="1" applyBorder="1" applyAlignment="1" applyProtection="1">
      <alignment horizontal="right"/>
      <protection/>
    </xf>
    <xf numFmtId="207" fontId="1" fillId="2" borderId="0" xfId="15" applyNumberFormat="1" applyFont="1" applyFill="1" applyBorder="1" applyAlignment="1" applyProtection="1">
      <alignment horizontal="right"/>
      <protection/>
    </xf>
    <xf numFmtId="203" fontId="1" fillId="2" borderId="0" xfId="22" applyNumberFormat="1" applyFont="1" applyFill="1" applyBorder="1" applyAlignment="1" applyProtection="1" quotePrefix="1">
      <alignment horizontal="right"/>
      <protection/>
    </xf>
    <xf numFmtId="205" fontId="6" fillId="2" borderId="0" xfId="15" applyNumberFormat="1" applyFont="1" applyFill="1" applyBorder="1" applyAlignment="1" applyProtection="1">
      <alignment/>
      <protection/>
    </xf>
    <xf numFmtId="204" fontId="3" fillId="2" borderId="2" xfId="15" applyNumberFormat="1" applyFont="1" applyFill="1" applyBorder="1" applyAlignment="1" applyProtection="1">
      <alignment horizontal="right"/>
      <protection/>
    </xf>
    <xf numFmtId="204" fontId="1" fillId="2" borderId="2" xfId="15" applyNumberFormat="1" applyFont="1" applyFill="1" applyBorder="1" applyAlignment="1" applyProtection="1">
      <alignment horizontal="right"/>
      <protection/>
    </xf>
    <xf numFmtId="207" fontId="1" fillId="2" borderId="2" xfId="15" applyNumberFormat="1" applyFont="1" applyFill="1" applyBorder="1" applyAlignment="1" applyProtection="1">
      <alignment horizontal="right"/>
      <protection/>
    </xf>
    <xf numFmtId="204" fontId="3" fillId="2" borderId="3" xfId="15" applyNumberFormat="1" applyFont="1" applyFill="1" applyBorder="1" applyAlignment="1" applyProtection="1">
      <alignment horizontal="right"/>
      <protection/>
    </xf>
    <xf numFmtId="204" fontId="1" fillId="2" borderId="3" xfId="15" applyNumberFormat="1" applyFont="1" applyFill="1" applyBorder="1" applyAlignment="1" applyProtection="1">
      <alignment horizontal="right"/>
      <protection/>
    </xf>
    <xf numFmtId="207" fontId="1" fillId="2" borderId="3" xfId="15" applyNumberFormat="1" applyFont="1" applyFill="1" applyBorder="1" applyAlignment="1" applyProtection="1">
      <alignment horizontal="right"/>
      <protection/>
    </xf>
    <xf numFmtId="203" fontId="1" fillId="2" borderId="0" xfId="15" applyNumberFormat="1" applyFont="1" applyFill="1" applyBorder="1" applyAlignment="1" applyProtection="1">
      <alignment horizontal="right"/>
      <protection/>
    </xf>
    <xf numFmtId="1" fontId="3" fillId="2" borderId="9" xfId="0" applyNumberFormat="1" applyFont="1" applyFill="1" applyBorder="1" applyAlignment="1" applyProtection="1">
      <alignment horizontal="right"/>
      <protection/>
    </xf>
    <xf numFmtId="1" fontId="1" fillId="2" borderId="0" xfId="0" applyNumberFormat="1" applyFont="1" applyFill="1" applyBorder="1" applyAlignment="1" applyProtection="1">
      <alignment horizontal="right"/>
      <protection/>
    </xf>
    <xf numFmtId="204" fontId="3" fillId="0" borderId="0" xfId="15" applyNumberFormat="1" applyFont="1" applyFill="1" applyBorder="1" applyAlignment="1" applyProtection="1">
      <alignment horizontal="right"/>
      <protection/>
    </xf>
    <xf numFmtId="204" fontId="1" fillId="0" borderId="0" xfId="15" applyNumberFormat="1" applyFont="1" applyFill="1" applyBorder="1" applyAlignment="1" applyProtection="1">
      <alignment horizontal="right"/>
      <protection/>
    </xf>
    <xf numFmtId="207" fontId="3" fillId="2" borderId="11" xfId="15" applyNumberFormat="1" applyFont="1" applyFill="1" applyBorder="1" applyAlignment="1" applyProtection="1">
      <alignment horizontal="right"/>
      <protection/>
    </xf>
    <xf numFmtId="204" fontId="3" fillId="2" borderId="1" xfId="15" applyNumberFormat="1" applyFont="1" applyFill="1" applyBorder="1" applyAlignment="1" applyProtection="1">
      <alignment horizontal="right"/>
      <protection/>
    </xf>
    <xf numFmtId="0" fontId="0" fillId="2" borderId="10" xfId="0" applyFill="1" applyBorder="1" applyAlignment="1" applyProtection="1">
      <alignment horizontal="right"/>
      <protection/>
    </xf>
    <xf numFmtId="207" fontId="3" fillId="2" borderId="0" xfId="15" applyNumberFormat="1" applyFont="1" applyFill="1" applyBorder="1" applyAlignment="1" applyProtection="1" quotePrefix="1">
      <alignment horizontal="right"/>
      <protection/>
    </xf>
    <xf numFmtId="204" fontId="1" fillId="2" borderId="1" xfId="15" applyNumberFormat="1" applyFont="1" applyFill="1" applyBorder="1" applyAlignment="1" applyProtection="1">
      <alignment horizontal="right"/>
      <protection/>
    </xf>
    <xf numFmtId="204" fontId="3" fillId="2" borderId="7" xfId="15" applyNumberFormat="1" applyFont="1" applyFill="1" applyBorder="1" applyAlignment="1" applyProtection="1">
      <alignment horizontal="right"/>
      <protection/>
    </xf>
    <xf numFmtId="204" fontId="3" fillId="2" borderId="9" xfId="0" applyNumberFormat="1" applyFont="1" applyFill="1" applyBorder="1" applyAlignment="1" applyProtection="1">
      <alignment horizontal="right"/>
      <protection/>
    </xf>
    <xf numFmtId="204" fontId="1" fillId="2" borderId="0" xfId="15" applyNumberFormat="1" applyFont="1" applyFill="1" applyBorder="1" applyAlignment="1" applyProtection="1">
      <alignment/>
      <protection/>
    </xf>
    <xf numFmtId="207" fontId="3" fillId="2" borderId="9" xfId="15" applyNumberFormat="1" applyFont="1" applyFill="1" applyBorder="1" applyAlignment="1" applyProtection="1">
      <alignment horizontal="right"/>
      <protection/>
    </xf>
    <xf numFmtId="203" fontId="1" fillId="2" borderId="1" xfId="22" applyNumberFormat="1" applyFont="1" applyFill="1" applyBorder="1" applyAlignment="1" applyProtection="1">
      <alignment horizontal="right"/>
      <protection/>
    </xf>
    <xf numFmtId="207" fontId="3" fillId="2" borderId="3" xfId="15" applyNumberFormat="1" applyFont="1" applyFill="1" applyBorder="1" applyAlignment="1" applyProtection="1">
      <alignment horizontal="right"/>
      <protection/>
    </xf>
    <xf numFmtId="0" fontId="3" fillId="2" borderId="0" xfId="0" applyFont="1" applyFill="1" applyBorder="1" applyAlignment="1" applyProtection="1" quotePrefix="1">
      <alignment horizontal="right"/>
      <protection/>
    </xf>
    <xf numFmtId="203" fontId="1" fillId="2" borderId="0" xfId="22" applyNumberFormat="1" applyFont="1" applyFill="1" applyBorder="1" applyAlignment="1" applyProtection="1">
      <alignment/>
      <protection/>
    </xf>
    <xf numFmtId="172" fontId="1" fillId="2" borderId="0" xfId="0" applyNumberFormat="1" applyFont="1" applyFill="1" applyBorder="1" applyAlignment="1" applyProtection="1">
      <alignment horizontal="right"/>
      <protection/>
    </xf>
    <xf numFmtId="207" fontId="3" fillId="2" borderId="15" xfId="15" applyNumberFormat="1" applyFont="1" applyFill="1" applyBorder="1" applyAlignment="1" applyProtection="1">
      <alignment/>
      <protection/>
    </xf>
    <xf numFmtId="172" fontId="1" fillId="2" borderId="3" xfId="15" applyNumberFormat="1" applyFont="1" applyFill="1" applyBorder="1" applyAlignment="1" applyProtection="1">
      <alignment/>
      <protection/>
    </xf>
    <xf numFmtId="203" fontId="1" fillId="2" borderId="16" xfId="22" applyNumberFormat="1" applyFont="1" applyFill="1" applyBorder="1" applyAlignment="1" applyProtection="1">
      <alignment/>
      <protection/>
    </xf>
    <xf numFmtId="0" fontId="1" fillId="2" borderId="2" xfId="0" applyFont="1" applyFill="1" applyBorder="1" applyAlignment="1">
      <alignment/>
    </xf>
    <xf numFmtId="172" fontId="3" fillId="2" borderId="2" xfId="15" applyNumberFormat="1" applyFont="1" applyFill="1" applyBorder="1" applyAlignment="1" applyProtection="1">
      <alignment/>
      <protection/>
    </xf>
    <xf numFmtId="172" fontId="1" fillId="2" borderId="2" xfId="15" applyNumberFormat="1" applyFont="1" applyFill="1" applyBorder="1" applyAlignment="1" applyProtection="1">
      <alignment/>
      <protection/>
    </xf>
    <xf numFmtId="203" fontId="1" fillId="2" borderId="2" xfId="22" applyNumberFormat="1" applyFont="1" applyFill="1" applyBorder="1" applyAlignment="1" applyProtection="1">
      <alignment/>
      <protection/>
    </xf>
    <xf numFmtId="209" fontId="3" fillId="2" borderId="2" xfId="15" applyNumberFormat="1" applyFont="1" applyFill="1" applyBorder="1" applyAlignment="1" applyProtection="1">
      <alignment/>
      <protection/>
    </xf>
    <xf numFmtId="209" fontId="1" fillId="2" borderId="2" xfId="15" applyNumberFormat="1" applyFont="1" applyFill="1" applyBorder="1" applyAlignment="1" applyProtection="1">
      <alignment/>
      <protection/>
    </xf>
    <xf numFmtId="207" fontId="3" fillId="2" borderId="2" xfId="15" applyNumberFormat="1" applyFont="1" applyFill="1" applyBorder="1" applyAlignment="1" applyProtection="1">
      <alignment/>
      <protection/>
    </xf>
    <xf numFmtId="209" fontId="1" fillId="2" borderId="0" xfId="15" applyNumberFormat="1" applyFont="1" applyFill="1" applyBorder="1" applyAlignment="1" applyProtection="1">
      <alignment/>
      <protection/>
    </xf>
    <xf numFmtId="0" fontId="3" fillId="2" borderId="0" xfId="0" applyFont="1" applyFill="1" applyAlignment="1" applyProtection="1">
      <alignment/>
      <protection/>
    </xf>
    <xf numFmtId="0" fontId="23" fillId="2" borderId="0" xfId="0" applyFont="1" applyFill="1" applyAlignment="1" applyProtection="1" quotePrefix="1">
      <alignment/>
      <protection/>
    </xf>
    <xf numFmtId="0" fontId="26" fillId="2" borderId="0" xfId="0" applyFont="1" applyFill="1" applyAlignment="1">
      <alignment/>
    </xf>
    <xf numFmtId="0" fontId="23" fillId="2" borderId="0" xfId="0" applyFont="1" applyFill="1" applyAlignment="1" quotePrefix="1">
      <alignment/>
    </xf>
    <xf numFmtId="0" fontId="27" fillId="2" borderId="0" xfId="0" applyFont="1" applyFill="1" applyAlignment="1" applyProtection="1">
      <alignment/>
      <protection/>
    </xf>
    <xf numFmtId="0" fontId="23" fillId="2" borderId="0" xfId="0" applyFont="1" applyFill="1" applyAlignment="1" applyProtection="1">
      <alignment/>
      <protection/>
    </xf>
    <xf numFmtId="0" fontId="26" fillId="2" borderId="0" xfId="0" applyFont="1" applyFill="1" applyAlignment="1" applyProtection="1">
      <alignment/>
      <protection/>
    </xf>
    <xf numFmtId="0" fontId="28" fillId="2" borderId="0" xfId="0" applyFont="1" applyFill="1" applyBorder="1" applyAlignment="1" applyProtection="1">
      <alignment/>
      <protection/>
    </xf>
    <xf numFmtId="172" fontId="1" fillId="2" borderId="0" xfId="0" applyNumberFormat="1" applyFont="1" applyFill="1" applyAlignment="1" applyProtection="1">
      <alignment/>
      <protection/>
    </xf>
    <xf numFmtId="203" fontId="1" fillId="2" borderId="0" xfId="0" applyNumberFormat="1" applyFont="1" applyFill="1" applyBorder="1" applyAlignment="1" applyProtection="1">
      <alignment/>
      <protection/>
    </xf>
    <xf numFmtId="0" fontId="20" fillId="2" borderId="0" xfId="0" applyFont="1" applyFill="1" applyAlignment="1" applyProtection="1">
      <alignment/>
      <protection/>
    </xf>
    <xf numFmtId="0" fontId="19" fillId="2" borderId="0" xfId="0" applyFont="1" applyFill="1" applyAlignment="1" applyProtection="1">
      <alignment horizontal="right"/>
      <protection/>
    </xf>
    <xf numFmtId="0" fontId="19" fillId="2" borderId="0" xfId="0" applyFont="1" applyFill="1" applyBorder="1" applyAlignment="1" applyProtection="1">
      <alignment horizontal="right"/>
      <protection/>
    </xf>
    <xf numFmtId="0" fontId="19" fillId="2" borderId="10" xfId="0" applyFont="1" applyFill="1" applyBorder="1" applyAlignment="1" applyProtection="1">
      <alignment horizontal="centerContinuous"/>
      <protection locked="0"/>
    </xf>
    <xf numFmtId="172" fontId="3" fillId="2" borderId="0" xfId="15" applyNumberFormat="1" applyFont="1" applyFill="1" applyBorder="1" applyAlignment="1" applyProtection="1">
      <alignment/>
      <protection/>
    </xf>
    <xf numFmtId="172" fontId="1" fillId="2" borderId="0" xfId="15" applyNumberFormat="1" applyFont="1" applyFill="1" applyBorder="1" applyAlignment="1" applyProtection="1">
      <alignment/>
      <protection/>
    </xf>
    <xf numFmtId="209" fontId="3" fillId="2" borderId="0" xfId="15" applyNumberFormat="1" applyFont="1" applyFill="1" applyBorder="1" applyAlignment="1" applyProtection="1">
      <alignment/>
      <protection/>
    </xf>
    <xf numFmtId="0" fontId="7" fillId="2" borderId="2" xfId="0" applyFont="1" applyFill="1" applyBorder="1" applyAlignment="1">
      <alignment/>
    </xf>
    <xf numFmtId="172" fontId="9" fillId="2" borderId="7" xfId="15" applyNumberFormat="1" applyFont="1" applyFill="1" applyBorder="1" applyAlignment="1" applyProtection="1">
      <alignment/>
      <protection/>
    </xf>
    <xf numFmtId="172" fontId="9" fillId="2" borderId="8" xfId="15" applyNumberFormat="1" applyFont="1" applyFill="1" applyBorder="1" applyAlignment="1" applyProtection="1">
      <alignment/>
      <protection/>
    </xf>
    <xf numFmtId="172" fontId="7" fillId="2" borderId="2" xfId="15" applyNumberFormat="1" applyFont="1" applyFill="1" applyBorder="1" applyAlignment="1" applyProtection="1">
      <alignment/>
      <protection/>
    </xf>
    <xf numFmtId="209" fontId="9" fillId="2" borderId="2" xfId="15" applyNumberFormat="1" applyFont="1" applyFill="1" applyBorder="1" applyAlignment="1" applyProtection="1">
      <alignment/>
      <protection/>
    </xf>
    <xf numFmtId="209" fontId="7" fillId="2" borderId="2" xfId="15" applyNumberFormat="1" applyFont="1" applyFill="1" applyBorder="1" applyAlignment="1" applyProtection="1">
      <alignment/>
      <protection/>
    </xf>
    <xf numFmtId="203" fontId="7" fillId="2" borderId="7" xfId="22" applyNumberFormat="1" applyFont="1" applyFill="1" applyBorder="1" applyAlignment="1" applyProtection="1">
      <alignment/>
      <protection/>
    </xf>
    <xf numFmtId="0" fontId="1" fillId="2" borderId="8" xfId="0" applyFont="1" applyFill="1" applyBorder="1" applyAlignment="1">
      <alignment/>
    </xf>
    <xf numFmtId="0" fontId="1" fillId="2" borderId="9" xfId="0" applyFont="1" applyFill="1" applyBorder="1" applyAlignment="1">
      <alignment wrapText="1"/>
    </xf>
    <xf numFmtId="0" fontId="3" fillId="2" borderId="0" xfId="0" applyFont="1" applyFill="1" applyBorder="1" applyAlignment="1" applyProtection="1">
      <alignment wrapText="1"/>
      <protection/>
    </xf>
    <xf numFmtId="0" fontId="3" fillId="2" borderId="0" xfId="0" applyFont="1" applyFill="1" applyBorder="1" applyAlignment="1">
      <alignment wrapText="1"/>
    </xf>
    <xf numFmtId="0" fontId="3" fillId="2" borderId="9" xfId="0" applyFont="1" applyFill="1" applyBorder="1" applyAlignment="1">
      <alignment horizontal="right" wrapText="1"/>
    </xf>
    <xf numFmtId="0" fontId="3" fillId="2" borderId="10" xfId="0" applyFont="1" applyFill="1" applyBorder="1" applyAlignment="1">
      <alignment horizontal="right" wrapText="1"/>
    </xf>
    <xf numFmtId="0" fontId="1" fillId="2" borderId="0" xfId="0" applyFont="1" applyFill="1" applyBorder="1" applyAlignment="1">
      <alignment horizontal="right" wrapText="1"/>
    </xf>
    <xf numFmtId="0" fontId="3" fillId="2" borderId="0" xfId="0" applyFont="1" applyFill="1" applyBorder="1" applyAlignment="1">
      <alignment horizontal="right" wrapText="1"/>
    </xf>
    <xf numFmtId="0" fontId="1" fillId="2" borderId="0" xfId="0" applyFont="1" applyFill="1" applyBorder="1" applyAlignment="1">
      <alignment wrapText="1"/>
    </xf>
    <xf numFmtId="0" fontId="3" fillId="2" borderId="9" xfId="0" applyFont="1" applyFill="1" applyBorder="1" applyAlignment="1" applyProtection="1">
      <alignment horizontal="right" wrapText="1"/>
      <protection/>
    </xf>
    <xf numFmtId="0" fontId="1" fillId="2" borderId="10" xfId="0" applyFont="1" applyFill="1" applyBorder="1" applyAlignment="1">
      <alignment wrapText="1"/>
    </xf>
    <xf numFmtId="0" fontId="1" fillId="2" borderId="0" xfId="0" applyFont="1" applyFill="1" applyAlignment="1">
      <alignment wrapText="1"/>
    </xf>
    <xf numFmtId="0" fontId="1" fillId="2" borderId="0" xfId="0" applyFont="1" applyFill="1" applyBorder="1" applyAlignment="1">
      <alignment/>
    </xf>
    <xf numFmtId="0" fontId="3" fillId="2" borderId="9" xfId="0" applyFont="1" applyFill="1" applyBorder="1" applyAlignment="1">
      <alignment horizontal="right"/>
    </xf>
    <xf numFmtId="0" fontId="1" fillId="2" borderId="10" xfId="0" applyFont="1" applyFill="1" applyBorder="1" applyAlignment="1">
      <alignment/>
    </xf>
    <xf numFmtId="0" fontId="1" fillId="2" borderId="0" xfId="0" applyFont="1" applyFill="1" applyBorder="1" applyAlignment="1">
      <alignment horizontal="right"/>
    </xf>
    <xf numFmtId="0" fontId="3" fillId="2" borderId="0" xfId="0" applyFont="1" applyFill="1" applyBorder="1" applyAlignment="1">
      <alignment horizontal="right"/>
    </xf>
    <xf numFmtId="14" fontId="9" fillId="2" borderId="0" xfId="0" applyNumberFormat="1" applyFont="1" applyFill="1" applyBorder="1" applyAlignment="1" quotePrefix="1">
      <alignment horizontal="left"/>
    </xf>
    <xf numFmtId="0" fontId="9" fillId="2" borderId="0" xfId="0" applyFont="1" applyFill="1" applyBorder="1" applyAlignment="1">
      <alignment horizontal="left"/>
    </xf>
    <xf numFmtId="0" fontId="1" fillId="2" borderId="9" xfId="0" applyFont="1" applyFill="1" applyBorder="1" applyAlignment="1" applyProtection="1">
      <alignment/>
      <protection/>
    </xf>
    <xf numFmtId="0" fontId="9" fillId="2" borderId="0" xfId="0" applyFont="1" applyFill="1" applyBorder="1" applyAlignment="1" applyProtection="1">
      <alignment horizontal="left"/>
      <protection/>
    </xf>
    <xf numFmtId="0" fontId="3" fillId="2" borderId="0" xfId="0" applyFont="1" applyFill="1" applyBorder="1" applyAlignment="1">
      <alignment/>
    </xf>
    <xf numFmtId="204" fontId="1" fillId="2" borderId="9" xfId="0" applyNumberFormat="1" applyFont="1" applyFill="1" applyBorder="1" applyAlignment="1">
      <alignment/>
    </xf>
    <xf numFmtId="204" fontId="1" fillId="2" borderId="10" xfId="0" applyNumberFormat="1" applyFont="1" applyFill="1" applyBorder="1" applyAlignment="1">
      <alignment/>
    </xf>
    <xf numFmtId="204" fontId="3" fillId="2" borderId="10" xfId="15" applyNumberFormat="1" applyFont="1" applyFill="1" applyBorder="1" applyAlignment="1" applyProtection="1">
      <alignment horizontal="right"/>
      <protection/>
    </xf>
    <xf numFmtId="204" fontId="3" fillId="2" borderId="0" xfId="0" applyNumberFormat="1" applyFont="1" applyFill="1" applyBorder="1" applyAlignment="1">
      <alignment/>
    </xf>
    <xf numFmtId="204" fontId="1" fillId="2" borderId="0" xfId="0" applyNumberFormat="1" applyFont="1" applyFill="1" applyBorder="1" applyAlignment="1">
      <alignment/>
    </xf>
    <xf numFmtId="204" fontId="3" fillId="2" borderId="9" xfId="0" applyNumberFormat="1" applyFont="1" applyFill="1" applyBorder="1" applyAlignment="1" applyProtection="1">
      <alignment/>
      <protection/>
    </xf>
    <xf numFmtId="204" fontId="3" fillId="2" borderId="16" xfId="15" applyNumberFormat="1" applyFont="1" applyFill="1" applyBorder="1" applyAlignment="1" applyProtection="1">
      <alignment horizontal="right"/>
      <protection/>
    </xf>
    <xf numFmtId="204" fontId="3" fillId="2" borderId="3" xfId="0" applyNumberFormat="1" applyFont="1" applyFill="1" applyBorder="1" applyAlignment="1">
      <alignment/>
    </xf>
    <xf numFmtId="204" fontId="3" fillId="2" borderId="15" xfId="0" applyNumberFormat="1" applyFont="1" applyFill="1" applyBorder="1" applyAlignment="1" applyProtection="1">
      <alignment/>
      <protection/>
    </xf>
    <xf numFmtId="0" fontId="1" fillId="2" borderId="16" xfId="0" applyFont="1" applyFill="1" applyBorder="1" applyAlignment="1">
      <alignment/>
    </xf>
    <xf numFmtId="204" fontId="1" fillId="2" borderId="9" xfId="15" applyNumberFormat="1" applyFont="1" applyFill="1" applyBorder="1" applyAlignment="1" applyProtection="1">
      <alignment horizontal="right"/>
      <protection/>
    </xf>
    <xf numFmtId="204" fontId="1" fillId="2" borderId="10" xfId="15" applyNumberFormat="1" applyFont="1" applyFill="1" applyBorder="1" applyAlignment="1" applyProtection="1">
      <alignment horizontal="right"/>
      <protection/>
    </xf>
    <xf numFmtId="204" fontId="1" fillId="2" borderId="0" xfId="0" applyNumberFormat="1" applyFont="1" applyFill="1" applyAlignment="1">
      <alignment/>
    </xf>
    <xf numFmtId="0" fontId="1" fillId="2" borderId="0" xfId="0" applyFont="1" applyFill="1" applyAlignment="1">
      <alignment horizontal="right"/>
    </xf>
    <xf numFmtId="0" fontId="3" fillId="2" borderId="1" xfId="0" applyFont="1" applyFill="1" applyBorder="1" applyAlignment="1">
      <alignment/>
    </xf>
    <xf numFmtId="204" fontId="3" fillId="2" borderId="11" xfId="15" applyNumberFormat="1" applyFont="1" applyFill="1" applyBorder="1" applyAlignment="1" applyProtection="1">
      <alignment horizontal="right"/>
      <protection/>
    </xf>
    <xf numFmtId="204" fontId="3" fillId="2" borderId="12" xfId="15" applyNumberFormat="1" applyFont="1" applyFill="1" applyBorder="1" applyAlignment="1" applyProtection="1">
      <alignment horizontal="right"/>
      <protection/>
    </xf>
    <xf numFmtId="0" fontId="3" fillId="2" borderId="8" xfId="0" applyFont="1" applyFill="1" applyBorder="1" applyAlignment="1">
      <alignment/>
    </xf>
    <xf numFmtId="204" fontId="3" fillId="2" borderId="8" xfId="15" applyNumberFormat="1" applyFont="1" applyFill="1" applyBorder="1" applyAlignment="1" applyProtection="1">
      <alignment horizontal="right"/>
      <protection/>
    </xf>
    <xf numFmtId="0" fontId="3" fillId="2" borderId="10" xfId="0" applyFont="1" applyFill="1" applyBorder="1" applyAlignment="1">
      <alignment/>
    </xf>
    <xf numFmtId="0" fontId="9" fillId="2" borderId="0" xfId="0" applyFont="1" applyFill="1" applyBorder="1" applyAlignment="1" quotePrefix="1">
      <alignment horizontal="left"/>
    </xf>
    <xf numFmtId="0" fontId="9" fillId="2" borderId="10" xfId="0" applyFont="1" applyFill="1" applyBorder="1" applyAlignment="1">
      <alignment horizontal="left"/>
    </xf>
    <xf numFmtId="0" fontId="9" fillId="2" borderId="10" xfId="0" applyFont="1" applyFill="1" applyBorder="1" applyAlignment="1" applyProtection="1">
      <alignment horizontal="left"/>
      <protection/>
    </xf>
    <xf numFmtId="202" fontId="3" fillId="2" borderId="0" xfId="15" applyNumberFormat="1" applyFont="1" applyFill="1" applyBorder="1" applyAlignment="1" applyProtection="1">
      <alignment horizontal="right"/>
      <protection/>
    </xf>
    <xf numFmtId="0" fontId="3" fillId="2" borderId="12" xfId="0" applyFont="1" applyFill="1" applyBorder="1" applyAlignment="1">
      <alignment/>
    </xf>
    <xf numFmtId="204" fontId="3" fillId="2" borderId="1" xfId="0" applyNumberFormat="1" applyFont="1" applyFill="1" applyBorder="1" applyAlignment="1">
      <alignment/>
    </xf>
    <xf numFmtId="204" fontId="1" fillId="2" borderId="1" xfId="0" applyNumberFormat="1" applyFont="1" applyFill="1" applyBorder="1" applyAlignment="1">
      <alignment/>
    </xf>
    <xf numFmtId="204" fontId="3" fillId="2" borderId="2" xfId="0" applyNumberFormat="1" applyFont="1" applyFill="1" applyBorder="1" applyAlignment="1">
      <alignment/>
    </xf>
    <xf numFmtId="204" fontId="1" fillId="2" borderId="2" xfId="0" applyNumberFormat="1" applyFont="1" applyFill="1" applyBorder="1" applyAlignment="1">
      <alignment/>
    </xf>
    <xf numFmtId="203" fontId="3" fillId="2" borderId="0" xfId="22" applyNumberFormat="1" applyFont="1" applyFill="1" applyBorder="1" applyAlignment="1" applyProtection="1">
      <alignment horizontal="right"/>
      <protection/>
    </xf>
    <xf numFmtId="203" fontId="3" fillId="2" borderId="3" xfId="22" applyNumberFormat="1" applyFont="1" applyFill="1" applyBorder="1" applyAlignment="1" applyProtection="1">
      <alignment horizontal="right"/>
      <protection/>
    </xf>
    <xf numFmtId="0" fontId="1" fillId="2" borderId="12" xfId="0" applyFont="1" applyFill="1" applyBorder="1" applyAlignment="1">
      <alignment/>
    </xf>
    <xf numFmtId="204" fontId="3" fillId="2" borderId="0" xfId="0" applyNumberFormat="1" applyFont="1" applyFill="1" applyBorder="1" applyAlignment="1" applyProtection="1">
      <alignment/>
      <protection/>
    </xf>
    <xf numFmtId="204" fontId="3" fillId="2" borderId="0" xfId="15" applyNumberFormat="1" applyFont="1" applyFill="1" applyBorder="1" applyAlignment="1" applyProtection="1">
      <alignment/>
      <protection/>
    </xf>
    <xf numFmtId="0" fontId="9" fillId="2" borderId="0" xfId="0" applyFont="1" applyFill="1" applyAlignment="1">
      <alignment horizontal="centerContinuous"/>
    </xf>
    <xf numFmtId="172" fontId="3" fillId="2" borderId="0" xfId="0" applyNumberFormat="1" applyFont="1" applyFill="1" applyBorder="1" applyAlignment="1" applyProtection="1">
      <alignment horizontal="centerContinuous"/>
      <protection/>
    </xf>
    <xf numFmtId="0" fontId="3" fillId="2" borderId="0" xfId="0" applyFont="1" applyFill="1" applyBorder="1" applyAlignment="1" applyProtection="1" quotePrefix="1">
      <alignment horizontal="centerContinuous"/>
      <protection/>
    </xf>
    <xf numFmtId="172" fontId="1" fillId="2" borderId="0" xfId="0" applyNumberFormat="1" applyFont="1" applyFill="1" applyBorder="1" applyAlignment="1" applyProtection="1">
      <alignment horizontal="centerContinuous"/>
      <protection/>
    </xf>
    <xf numFmtId="172" fontId="3" fillId="2" borderId="0" xfId="0" applyNumberFormat="1" applyFont="1" applyFill="1" applyBorder="1" applyAlignment="1" applyProtection="1">
      <alignment horizontal="right"/>
      <protection/>
    </xf>
    <xf numFmtId="172" fontId="3" fillId="2" borderId="0" xfId="0" applyNumberFormat="1" applyFont="1" applyFill="1" applyBorder="1" applyAlignment="1" applyProtection="1">
      <alignment/>
      <protection/>
    </xf>
    <xf numFmtId="172" fontId="3" fillId="2" borderId="2" xfId="0" applyNumberFormat="1" applyFont="1" applyFill="1" applyBorder="1" applyAlignment="1" applyProtection="1">
      <alignment horizontal="right"/>
      <protection/>
    </xf>
    <xf numFmtId="0" fontId="3" fillId="2" borderId="2" xfId="0" applyFont="1" applyFill="1" applyBorder="1" applyAlignment="1" applyProtection="1" quotePrefix="1">
      <alignment horizontal="center"/>
      <protection/>
    </xf>
    <xf numFmtId="0" fontId="3" fillId="2" borderId="2" xfId="0" applyFont="1" applyFill="1" applyBorder="1" applyAlignment="1" applyProtection="1">
      <alignment horizontal="right"/>
      <protection/>
    </xf>
    <xf numFmtId="172" fontId="3" fillId="2" borderId="2" xfId="0" applyNumberFormat="1" applyFont="1" applyFill="1" applyBorder="1" applyAlignment="1" applyProtection="1">
      <alignment/>
      <protection/>
    </xf>
    <xf numFmtId="172" fontId="1" fillId="2" borderId="2" xfId="0" applyNumberFormat="1" applyFont="1" applyFill="1" applyBorder="1" applyAlignment="1" applyProtection="1">
      <alignment/>
      <protection/>
    </xf>
    <xf numFmtId="172" fontId="1" fillId="2" borderId="8" xfId="0" applyNumberFormat="1" applyFont="1" applyFill="1" applyBorder="1" applyAlignment="1" applyProtection="1">
      <alignment/>
      <protection/>
    </xf>
    <xf numFmtId="0" fontId="9" fillId="2" borderId="0" xfId="0" applyFont="1" applyFill="1" applyAlignment="1">
      <alignment horizontal="left"/>
    </xf>
    <xf numFmtId="172" fontId="13" fillId="2" borderId="0" xfId="0" applyNumberFormat="1" applyFont="1" applyFill="1" applyBorder="1" applyAlignment="1" applyProtection="1">
      <alignment horizontal="center" wrapText="1"/>
      <protection/>
    </xf>
    <xf numFmtId="0" fontId="0" fillId="2" borderId="0" xfId="0" applyFont="1" applyFill="1" applyBorder="1" applyAlignment="1" applyProtection="1">
      <alignment horizontal="center" wrapText="1"/>
      <protection/>
    </xf>
    <xf numFmtId="1" fontId="13" fillId="2" borderId="0" xfId="0" applyNumberFormat="1" applyFont="1" applyFill="1" applyBorder="1" applyAlignment="1" applyProtection="1">
      <alignment horizontal="right" wrapText="1"/>
      <protection/>
    </xf>
    <xf numFmtId="0" fontId="13" fillId="2" borderId="10" xfId="0" applyFont="1" applyFill="1" applyBorder="1" applyAlignment="1" applyProtection="1" quotePrefix="1">
      <alignment horizontal="center" wrapText="1"/>
      <protection/>
    </xf>
    <xf numFmtId="0" fontId="0" fillId="2" borderId="9" xfId="0" applyFont="1" applyFill="1" applyBorder="1" applyAlignment="1">
      <alignment/>
    </xf>
    <xf numFmtId="0" fontId="0" fillId="2" borderId="0" xfId="0" applyFont="1" applyFill="1" applyBorder="1" applyAlignment="1">
      <alignment/>
    </xf>
    <xf numFmtId="0" fontId="13" fillId="2" borderId="0" xfId="0" applyFont="1" applyFill="1" applyBorder="1" applyAlignment="1" applyProtection="1">
      <alignment/>
      <protection/>
    </xf>
    <xf numFmtId="172" fontId="13" fillId="2" borderId="0" xfId="0" applyNumberFormat="1" applyFont="1" applyFill="1" applyBorder="1" applyAlignment="1" applyProtection="1">
      <alignment/>
      <protection/>
    </xf>
    <xf numFmtId="172" fontId="0" fillId="2" borderId="0" xfId="0" applyNumberFormat="1" applyFont="1" applyFill="1" applyBorder="1" applyAlignment="1" applyProtection="1">
      <alignment/>
      <protection/>
    </xf>
    <xf numFmtId="203" fontId="0" fillId="2" borderId="0" xfId="0" applyNumberFormat="1" applyFont="1" applyFill="1" applyBorder="1" applyAlignment="1" applyProtection="1">
      <alignment/>
      <protection/>
    </xf>
    <xf numFmtId="0" fontId="0" fillId="2" borderId="0" xfId="0" applyFont="1" applyFill="1" applyBorder="1" applyAlignment="1" applyProtection="1">
      <alignment/>
      <protection/>
    </xf>
    <xf numFmtId="0" fontId="13" fillId="2" borderId="0" xfId="0" applyFont="1" applyFill="1" applyBorder="1" applyAlignment="1" applyProtection="1">
      <alignment horizontal="right"/>
      <protection/>
    </xf>
    <xf numFmtId="0" fontId="13" fillId="2" borderId="10" xfId="0" applyFont="1" applyFill="1" applyBorder="1" applyAlignment="1" applyProtection="1" quotePrefix="1">
      <alignment horizontal="right"/>
      <protection/>
    </xf>
    <xf numFmtId="43" fontId="1" fillId="2" borderId="0" xfId="15" applyFont="1" applyFill="1" applyBorder="1" applyAlignment="1" applyProtection="1">
      <alignment horizontal="right"/>
      <protection/>
    </xf>
    <xf numFmtId="205" fontId="1" fillId="2" borderId="1" xfId="15" applyNumberFormat="1" applyFont="1" applyFill="1" applyBorder="1" applyAlignment="1" applyProtection="1">
      <alignment/>
      <protection/>
    </xf>
    <xf numFmtId="43" fontId="1" fillId="2" borderId="1" xfId="15" applyFont="1" applyFill="1" applyBorder="1" applyAlignment="1" applyProtection="1">
      <alignment/>
      <protection/>
    </xf>
    <xf numFmtId="172" fontId="1" fillId="2" borderId="12" xfId="15" applyNumberFormat="1" applyFont="1" applyFill="1" applyBorder="1" applyAlignment="1" applyProtection="1">
      <alignment/>
      <protection/>
    </xf>
    <xf numFmtId="0" fontId="23" fillId="2" borderId="0" xfId="0" applyFont="1" applyFill="1" applyAlignment="1">
      <alignment/>
    </xf>
    <xf numFmtId="0" fontId="29" fillId="2" borderId="0" xfId="0" applyFont="1" applyFill="1" applyBorder="1" applyAlignment="1" applyProtection="1">
      <alignment/>
      <protection/>
    </xf>
    <xf numFmtId="0" fontId="7" fillId="2" borderId="0" xfId="0" applyFont="1" applyFill="1" applyBorder="1" applyAlignment="1">
      <alignment/>
    </xf>
    <xf numFmtId="0" fontId="3" fillId="2" borderId="0" xfId="0" applyFont="1" applyFill="1" applyAlignment="1" applyProtection="1" quotePrefix="1">
      <alignment/>
      <protection/>
    </xf>
    <xf numFmtId="0" fontId="19" fillId="2" borderId="1" xfId="0" applyFont="1" applyFill="1" applyBorder="1" applyAlignment="1" applyProtection="1">
      <alignment horizontal="left"/>
      <protection locked="0"/>
    </xf>
    <xf numFmtId="0" fontId="9" fillId="2" borderId="0" xfId="0" applyFont="1" applyFill="1" applyBorder="1" applyAlignment="1" applyProtection="1">
      <alignment horizontal="right"/>
      <protection/>
    </xf>
    <xf numFmtId="0" fontId="9" fillId="2" borderId="0" xfId="0" applyFont="1" applyFill="1" applyBorder="1" applyAlignment="1" applyProtection="1" quotePrefix="1">
      <alignment horizontal="right"/>
      <protection/>
    </xf>
    <xf numFmtId="0" fontId="7" fillId="2" borderId="10" xfId="0" applyFont="1" applyFill="1" applyBorder="1" applyAlignment="1" applyProtection="1">
      <alignment/>
      <protection/>
    </xf>
    <xf numFmtId="0" fontId="9" fillId="2" borderId="10" xfId="0" applyFont="1" applyFill="1" applyBorder="1" applyAlignment="1" applyProtection="1" quotePrefix="1">
      <alignment horizontal="right"/>
      <protection/>
    </xf>
    <xf numFmtId="204" fontId="1" fillId="2" borderId="0" xfId="0" applyNumberFormat="1" applyFont="1" applyFill="1" applyBorder="1" applyAlignment="1" applyProtection="1">
      <alignment/>
      <protection/>
    </xf>
    <xf numFmtId="204" fontId="1" fillId="2" borderId="0" xfId="0" applyNumberFormat="1" applyFont="1" applyFill="1" applyBorder="1" applyAlignment="1" applyProtection="1">
      <alignment horizontal="right"/>
      <protection/>
    </xf>
    <xf numFmtId="207" fontId="3" fillId="2" borderId="1" xfId="15" applyNumberFormat="1" applyFont="1" applyFill="1" applyBorder="1" applyAlignment="1" applyProtection="1">
      <alignment horizontal="right"/>
      <protection/>
    </xf>
    <xf numFmtId="1" fontId="3" fillId="2" borderId="9" xfId="0" applyNumberFormat="1" applyFont="1" applyFill="1" applyBorder="1" applyAlignment="1" applyProtection="1">
      <alignment/>
      <protection/>
    </xf>
    <xf numFmtId="2" fontId="1" fillId="2" borderId="0" xfId="0" applyNumberFormat="1" applyFont="1" applyFill="1" applyAlignment="1">
      <alignment/>
    </xf>
    <xf numFmtId="207" fontId="3" fillId="2" borderId="15" xfId="15" applyNumberFormat="1" applyFont="1" applyFill="1" applyBorder="1" applyAlignment="1" applyProtection="1">
      <alignment horizontal="right"/>
      <protection/>
    </xf>
    <xf numFmtId="43" fontId="3" fillId="2" borderId="9" xfId="0" applyNumberFormat="1" applyFont="1" applyFill="1" applyBorder="1" applyAlignment="1" applyProtection="1">
      <alignment horizontal="right"/>
      <protection/>
    </xf>
    <xf numFmtId="0" fontId="3" fillId="2" borderId="1" xfId="0" applyFont="1" applyFill="1" applyBorder="1" applyAlignment="1" applyProtection="1">
      <alignment horizontal="right"/>
      <protection/>
    </xf>
    <xf numFmtId="207" fontId="3" fillId="2" borderId="0" xfId="15" applyNumberFormat="1" applyFont="1" applyFill="1" applyBorder="1" applyAlignment="1" applyProtection="1">
      <alignment/>
      <protection/>
    </xf>
    <xf numFmtId="0" fontId="7" fillId="2" borderId="7" xfId="0" applyFont="1" applyFill="1" applyBorder="1" applyAlignment="1">
      <alignment/>
    </xf>
    <xf numFmtId="0" fontId="7" fillId="2" borderId="2" xfId="0" applyFont="1" applyFill="1" applyBorder="1" applyAlignment="1">
      <alignment/>
    </xf>
    <xf numFmtId="172" fontId="9" fillId="2" borderId="2" xfId="15" applyNumberFormat="1" applyFont="1" applyFill="1" applyBorder="1" applyAlignment="1" applyProtection="1">
      <alignment/>
      <protection/>
    </xf>
    <xf numFmtId="172" fontId="7" fillId="2" borderId="2" xfId="15" applyNumberFormat="1" applyFont="1" applyFill="1" applyBorder="1" applyAlignment="1" applyProtection="1">
      <alignment/>
      <protection/>
    </xf>
    <xf numFmtId="203" fontId="7" fillId="2" borderId="2" xfId="22" applyNumberFormat="1" applyFont="1" applyFill="1" applyBorder="1" applyAlignment="1" applyProtection="1">
      <alignment/>
      <protection/>
    </xf>
    <xf numFmtId="209" fontId="9" fillId="2" borderId="2" xfId="15" applyNumberFormat="1" applyFont="1" applyFill="1" applyBorder="1" applyAlignment="1" applyProtection="1">
      <alignment/>
      <protection/>
    </xf>
    <xf numFmtId="209" fontId="7" fillId="2" borderId="2" xfId="15" applyNumberFormat="1" applyFont="1" applyFill="1" applyBorder="1" applyAlignment="1" applyProtection="1">
      <alignment/>
      <protection/>
    </xf>
    <xf numFmtId="203" fontId="7" fillId="2" borderId="8" xfId="22" applyNumberFormat="1" applyFont="1" applyFill="1" applyBorder="1" applyAlignment="1" applyProtection="1">
      <alignment/>
      <protection/>
    </xf>
    <xf numFmtId="203" fontId="7" fillId="2" borderId="7" xfId="22" applyNumberFormat="1" applyFont="1" applyFill="1" applyBorder="1" applyAlignment="1" applyProtection="1">
      <alignment/>
      <protection/>
    </xf>
    <xf numFmtId="207" fontId="7" fillId="2" borderId="2" xfId="15" applyNumberFormat="1" applyFont="1" applyFill="1" applyBorder="1" applyAlignment="1" applyProtection="1">
      <alignment/>
      <protection/>
    </xf>
    <xf numFmtId="0" fontId="7" fillId="2" borderId="9" xfId="0" applyFont="1" applyFill="1" applyBorder="1" applyAlignment="1">
      <alignment/>
    </xf>
    <xf numFmtId="0" fontId="9" fillId="2" borderId="0" xfId="0" applyFont="1" applyFill="1" applyBorder="1" applyAlignment="1" applyProtection="1">
      <alignment/>
      <protection/>
    </xf>
    <xf numFmtId="0" fontId="7" fillId="2" borderId="0" xfId="0" applyFont="1" applyFill="1" applyBorder="1" applyAlignment="1">
      <alignment/>
    </xf>
    <xf numFmtId="0" fontId="7" fillId="2" borderId="10" xfId="0" applyFont="1" applyFill="1" applyBorder="1" applyAlignment="1" applyProtection="1">
      <alignment/>
      <protection/>
    </xf>
    <xf numFmtId="0" fontId="9" fillId="2" borderId="9" xfId="0" applyFont="1" applyFill="1" applyBorder="1" applyAlignment="1" applyProtection="1">
      <alignment horizontal="centerContinuous"/>
      <protection/>
    </xf>
    <xf numFmtId="0" fontId="9" fillId="2" borderId="10" xfId="0" applyFont="1" applyFill="1" applyBorder="1" applyAlignment="1" applyProtection="1">
      <alignment horizontal="centerContinuous"/>
      <protection/>
    </xf>
    <xf numFmtId="0" fontId="9" fillId="2" borderId="9" xfId="0" applyFont="1" applyFill="1" applyBorder="1" applyAlignment="1" applyProtection="1">
      <alignment horizontal="center" vertical="top"/>
      <protection/>
    </xf>
    <xf numFmtId="0" fontId="9" fillId="2" borderId="0" xfId="0" applyFont="1" applyFill="1" applyBorder="1" applyAlignment="1" applyProtection="1">
      <alignment horizontal="center" vertical="top"/>
      <protection/>
    </xf>
    <xf numFmtId="0" fontId="9" fillId="2" borderId="10" xfId="0" applyFont="1" applyFill="1" applyBorder="1" applyAlignment="1" applyProtection="1">
      <alignment horizontal="center" vertical="top"/>
      <protection/>
    </xf>
    <xf numFmtId="0" fontId="0" fillId="2" borderId="9" xfId="0" applyFont="1" applyFill="1" applyBorder="1" applyAlignment="1">
      <alignment/>
    </xf>
    <xf numFmtId="0" fontId="13" fillId="2" borderId="0" xfId="0" applyFont="1" applyFill="1" applyBorder="1" applyAlignment="1" applyProtection="1">
      <alignment/>
      <protection/>
    </xf>
    <xf numFmtId="0" fontId="9" fillId="2" borderId="9" xfId="0" applyFont="1" applyFill="1" applyBorder="1" applyAlignment="1" applyProtection="1">
      <alignment horizontal="right"/>
      <protection/>
    </xf>
    <xf numFmtId="0" fontId="7" fillId="2" borderId="10" xfId="0" applyFont="1" applyFill="1" applyBorder="1" applyAlignment="1" applyProtection="1">
      <alignment horizontal="left"/>
      <protection/>
    </xf>
    <xf numFmtId="0" fontId="1" fillId="2" borderId="9" xfId="0" applyFont="1" applyFill="1" applyBorder="1" applyAlignment="1">
      <alignment/>
    </xf>
    <xf numFmtId="0" fontId="1" fillId="2" borderId="0" xfId="0" applyFont="1" applyFill="1" applyBorder="1" applyAlignment="1">
      <alignment/>
    </xf>
    <xf numFmtId="0" fontId="1" fillId="2" borderId="10" xfId="0" applyFont="1" applyFill="1" applyBorder="1" applyAlignment="1" applyProtection="1">
      <alignment/>
      <protection/>
    </xf>
    <xf numFmtId="207" fontId="3" fillId="2" borderId="9" xfId="15" applyNumberFormat="1" applyFont="1" applyFill="1" applyBorder="1" applyAlignment="1" applyProtection="1">
      <alignment/>
      <protection/>
    </xf>
    <xf numFmtId="207" fontId="1" fillId="2" borderId="0" xfId="15" applyNumberFormat="1" applyFont="1" applyFill="1" applyBorder="1" applyAlignment="1" applyProtection="1">
      <alignment/>
      <protection/>
    </xf>
    <xf numFmtId="203" fontId="1" fillId="2" borderId="10" xfId="22" applyNumberFormat="1" applyFont="1" applyFill="1" applyBorder="1" applyAlignment="1" applyProtection="1">
      <alignment/>
      <protection/>
    </xf>
    <xf numFmtId="0" fontId="3" fillId="2" borderId="0" xfId="0" applyFont="1" applyFill="1" applyBorder="1" applyAlignment="1" applyProtection="1">
      <alignment/>
      <protection/>
    </xf>
    <xf numFmtId="1" fontId="3" fillId="2" borderId="9" xfId="0" applyNumberFormat="1" applyFont="1" applyFill="1" applyBorder="1" applyAlignment="1" applyProtection="1">
      <alignment/>
      <protection/>
    </xf>
    <xf numFmtId="1" fontId="1" fillId="2" borderId="0" xfId="0" applyNumberFormat="1" applyFont="1" applyFill="1" applyBorder="1" applyAlignment="1" applyProtection="1">
      <alignment/>
      <protection/>
    </xf>
    <xf numFmtId="172" fontId="3" fillId="2" borderId="9" xfId="0" applyNumberFormat="1" applyFont="1" applyFill="1" applyBorder="1" applyAlignment="1" applyProtection="1">
      <alignment/>
      <protection/>
    </xf>
    <xf numFmtId="203" fontId="1" fillId="2" borderId="8" xfId="22" applyNumberFormat="1" applyFont="1" applyFill="1" applyBorder="1" applyAlignment="1" applyProtection="1">
      <alignment/>
      <protection/>
    </xf>
    <xf numFmtId="172" fontId="3" fillId="2" borderId="1" xfId="0" applyNumberFormat="1" applyFont="1" applyFill="1" applyBorder="1" applyAlignment="1" applyProtection="1">
      <alignment horizontal="right"/>
      <protection/>
    </xf>
    <xf numFmtId="0" fontId="3" fillId="2" borderId="1" xfId="0" applyFont="1" applyFill="1" applyBorder="1" applyAlignment="1" applyProtection="1" quotePrefix="1">
      <alignment horizontal="center"/>
      <protection/>
    </xf>
    <xf numFmtId="172" fontId="3" fillId="2" borderId="1" xfId="0" applyNumberFormat="1" applyFont="1" applyFill="1" applyBorder="1" applyAlignment="1" applyProtection="1">
      <alignment/>
      <protection/>
    </xf>
    <xf numFmtId="172" fontId="1" fillId="2" borderId="1" xfId="0" applyNumberFormat="1" applyFont="1" applyFill="1" applyBorder="1" applyAlignment="1" applyProtection="1">
      <alignment/>
      <protection/>
    </xf>
    <xf numFmtId="1" fontId="3" fillId="2" borderId="11" xfId="0" applyNumberFormat="1" applyFont="1" applyFill="1" applyBorder="1" applyAlignment="1" applyProtection="1">
      <alignment/>
      <protection/>
    </xf>
    <xf numFmtId="1" fontId="1" fillId="2" borderId="1" xfId="0" applyNumberFormat="1" applyFont="1" applyFill="1" applyBorder="1" applyAlignment="1" applyProtection="1">
      <alignment/>
      <protection/>
    </xf>
    <xf numFmtId="203" fontId="1" fillId="2" borderId="12" xfId="22" applyNumberFormat="1" applyFont="1" applyFill="1" applyBorder="1" applyAlignment="1" applyProtection="1">
      <alignment/>
      <protection/>
    </xf>
    <xf numFmtId="0" fontId="23" fillId="2" borderId="0" xfId="0" applyFont="1" applyFill="1" applyBorder="1" applyAlignment="1" applyProtection="1" quotePrefix="1">
      <alignment/>
      <protection/>
    </xf>
    <xf numFmtId="207" fontId="1" fillId="2" borderId="1" xfId="15" applyNumberFormat="1" applyFont="1" applyFill="1" applyBorder="1" applyAlignment="1" applyProtection="1">
      <alignment horizontal="right"/>
      <protection/>
    </xf>
    <xf numFmtId="207" fontId="3" fillId="2" borderId="11" xfId="15" applyNumberFormat="1" applyFont="1" applyFill="1" applyBorder="1" applyAlignment="1" applyProtection="1">
      <alignment/>
      <protection/>
    </xf>
    <xf numFmtId="0" fontId="9" fillId="2" borderId="9" xfId="0" applyFont="1" applyFill="1" applyBorder="1" applyAlignment="1" applyProtection="1">
      <alignment horizontal="centerContinuous"/>
      <protection locked="0"/>
    </xf>
    <xf numFmtId="0" fontId="7" fillId="2" borderId="0" xfId="0" applyFont="1" applyFill="1" applyBorder="1" applyAlignment="1" applyProtection="1">
      <alignment horizontal="center"/>
      <protection locked="0"/>
    </xf>
    <xf numFmtId="0" fontId="9" fillId="2" borderId="10" xfId="0" applyFont="1" applyFill="1" applyBorder="1" applyAlignment="1" applyProtection="1">
      <alignment horizontal="right"/>
      <protection/>
    </xf>
    <xf numFmtId="0" fontId="1" fillId="2" borderId="2" xfId="0" applyFont="1" applyFill="1" applyBorder="1" applyAlignment="1" applyProtection="1">
      <alignment horizontal="center"/>
      <protection locked="0"/>
    </xf>
    <xf numFmtId="0" fontId="3" fillId="2" borderId="2" xfId="0" applyFont="1" applyFill="1" applyBorder="1" applyAlignment="1" applyProtection="1">
      <alignment horizontal="center"/>
      <protection/>
    </xf>
    <xf numFmtId="0" fontId="3" fillId="2" borderId="8" xfId="0" applyFont="1" applyFill="1" applyBorder="1" applyAlignment="1" applyProtection="1">
      <alignment horizontal="right"/>
      <protection/>
    </xf>
    <xf numFmtId="0" fontId="3" fillId="2" borderId="10" xfId="0" applyFont="1" applyFill="1" applyBorder="1" applyAlignment="1" applyProtection="1">
      <alignment horizontal="right"/>
      <protection/>
    </xf>
    <xf numFmtId="203" fontId="3" fillId="2" borderId="0" xfId="15" applyNumberFormat="1" applyFont="1" applyFill="1" applyBorder="1" applyAlignment="1" applyProtection="1">
      <alignment horizontal="right"/>
      <protection/>
    </xf>
    <xf numFmtId="0" fontId="3" fillId="2" borderId="12" xfId="0" applyFont="1" applyFill="1" applyBorder="1" applyAlignment="1" applyProtection="1">
      <alignment horizontal="right"/>
      <protection/>
    </xf>
    <xf numFmtId="0" fontId="26" fillId="2" borderId="0" xfId="0" applyFont="1" applyFill="1" applyBorder="1" applyAlignment="1">
      <alignment/>
    </xf>
    <xf numFmtId="172" fontId="1" fillId="2" borderId="1" xfId="15" applyNumberFormat="1" applyFont="1" applyFill="1" applyBorder="1" applyAlignment="1" applyProtection="1">
      <alignment horizontal="right"/>
      <protection/>
    </xf>
    <xf numFmtId="0" fontId="3" fillId="2" borderId="3" xfId="0" applyFont="1" applyFill="1" applyBorder="1" applyAlignment="1" applyProtection="1">
      <alignment horizontal="right"/>
      <protection/>
    </xf>
    <xf numFmtId="0" fontId="32" fillId="2" borderId="0" xfId="0" applyFont="1" applyFill="1" applyAlignment="1">
      <alignment/>
    </xf>
    <xf numFmtId="0" fontId="33" fillId="2" borderId="0" xfId="0" applyFont="1" applyFill="1" applyAlignment="1" applyProtection="1">
      <alignment/>
      <protection/>
    </xf>
    <xf numFmtId="0" fontId="34" fillId="2" borderId="0" xfId="0" applyFont="1" applyFill="1" applyAlignment="1">
      <alignment/>
    </xf>
    <xf numFmtId="0" fontId="35" fillId="2" borderId="0" xfId="0" applyFont="1" applyFill="1" applyAlignment="1" applyProtection="1">
      <alignment/>
      <protection/>
    </xf>
    <xf numFmtId="0" fontId="36" fillId="2" borderId="0" xfId="0" applyFont="1" applyFill="1" applyAlignment="1" applyProtection="1" quotePrefix="1">
      <alignment/>
      <protection/>
    </xf>
    <xf numFmtId="0" fontId="32" fillId="2" borderId="0" xfId="0" applyFont="1" applyFill="1" applyAlignment="1" applyProtection="1">
      <alignment/>
      <protection/>
    </xf>
    <xf numFmtId="0" fontId="37" fillId="2" borderId="0" xfId="0" applyFont="1" applyFill="1" applyAlignment="1">
      <alignment/>
    </xf>
    <xf numFmtId="0" fontId="36" fillId="2" borderId="0" xfId="0" applyFont="1" applyFill="1" applyAlignment="1" quotePrefix="1">
      <alignment/>
    </xf>
    <xf numFmtId="0" fontId="38" fillId="2" borderId="0" xfId="0" applyFont="1" applyFill="1" applyAlignment="1" applyProtection="1">
      <alignment/>
      <protection/>
    </xf>
    <xf numFmtId="0" fontId="36" fillId="2" borderId="0" xfId="0" applyFont="1" applyFill="1" applyAlignment="1" applyProtection="1">
      <alignment/>
      <protection/>
    </xf>
    <xf numFmtId="0" fontId="37" fillId="2" borderId="0" xfId="0" applyFont="1" applyFill="1" applyAlignment="1" applyProtection="1">
      <alignment/>
      <protection/>
    </xf>
    <xf numFmtId="0" fontId="36" fillId="2" borderId="0" xfId="0" applyFont="1" applyFill="1" applyAlignment="1">
      <alignment/>
    </xf>
    <xf numFmtId="288" fontId="3" fillId="0" borderId="0" xfId="21" applyNumberFormat="1" applyFont="1" applyFill="1" applyAlignment="1">
      <alignment/>
      <protection/>
    </xf>
    <xf numFmtId="289" fontId="3" fillId="0" borderId="0" xfId="21" applyNumberFormat="1" applyFont="1" applyFill="1" applyAlignment="1">
      <alignment/>
      <protection/>
    </xf>
    <xf numFmtId="199" fontId="3" fillId="0" borderId="2" xfId="21" applyNumberFormat="1" applyFont="1" applyBorder="1" quotePrefix="1">
      <alignment/>
      <protection/>
    </xf>
    <xf numFmtId="199" fontId="3" fillId="0" borderId="0" xfId="21" applyNumberFormat="1" applyFont="1" applyFill="1" applyAlignment="1">
      <alignment horizontal="right"/>
      <protection/>
    </xf>
    <xf numFmtId="199" fontId="1" fillId="0" borderId="1" xfId="21" applyNumberFormat="1" applyFill="1" applyBorder="1">
      <alignment/>
      <protection/>
    </xf>
    <xf numFmtId="199" fontId="9" fillId="0" borderId="0" xfId="21" applyNumberFormat="1" applyFont="1" applyFill="1">
      <alignment/>
      <protection/>
    </xf>
    <xf numFmtId="241" fontId="3" fillId="0" borderId="0" xfId="21" applyNumberFormat="1" applyFont="1">
      <alignment/>
      <protection/>
    </xf>
    <xf numFmtId="241" fontId="3" fillId="0" borderId="3" xfId="21" applyNumberFormat="1" applyFont="1" applyBorder="1" quotePrefix="1">
      <alignment/>
      <protection/>
    </xf>
    <xf numFmtId="181" fontId="3" fillId="0" borderId="0" xfId="21" applyNumberFormat="1" applyFont="1" applyAlignment="1">
      <alignment horizontal="right"/>
      <protection/>
    </xf>
    <xf numFmtId="199" fontId="1" fillId="0" borderId="0" xfId="21" applyNumberFormat="1" applyFont="1" applyFill="1">
      <alignment/>
      <protection/>
    </xf>
    <xf numFmtId="199" fontId="1" fillId="0" borderId="0" xfId="21" applyNumberFormat="1" applyFont="1" applyFill="1" applyAlignment="1">
      <alignment horizontal="right"/>
      <protection/>
    </xf>
    <xf numFmtId="199" fontId="1" fillId="0" borderId="1" xfId="21" applyNumberFormat="1" applyFont="1" applyFill="1" applyBorder="1">
      <alignment/>
      <protection/>
    </xf>
    <xf numFmtId="0" fontId="1" fillId="0" borderId="0" xfId="20" applyFont="1" applyFill="1" applyAlignment="1">
      <alignment horizontal="center"/>
      <protection/>
    </xf>
    <xf numFmtId="284" fontId="9" fillId="0" borderId="0" xfId="21" applyNumberFormat="1" applyFont="1" applyBorder="1" applyAlignment="1">
      <alignment horizontal="right"/>
      <protection/>
    </xf>
    <xf numFmtId="284" fontId="7" fillId="0" borderId="0" xfId="21" applyNumberFormat="1" applyFont="1" applyBorder="1" applyAlignment="1">
      <alignment horizontal="right"/>
      <protection/>
    </xf>
    <xf numFmtId="199" fontId="9" fillId="0" borderId="0" xfId="21" applyNumberFormat="1" applyFont="1" applyBorder="1">
      <alignment/>
      <protection/>
    </xf>
    <xf numFmtId="0" fontId="5" fillId="0" borderId="0" xfId="21" applyFont="1" applyAlignment="1">
      <alignment/>
      <protection/>
    </xf>
    <xf numFmtId="241" fontId="3" fillId="0" borderId="3" xfId="20" applyNumberFormat="1" applyFont="1" applyFill="1" applyBorder="1" applyAlignment="1">
      <alignment horizontal="right"/>
      <protection/>
    </xf>
    <xf numFmtId="241" fontId="1" fillId="0" borderId="3" xfId="20" applyNumberFormat="1" applyFont="1" applyFill="1" applyBorder="1" applyAlignment="1">
      <alignment horizontal="right"/>
      <protection/>
    </xf>
    <xf numFmtId="241" fontId="3" fillId="0" borderId="3" xfId="20" applyNumberFormat="1" applyFont="1" applyFill="1" applyBorder="1">
      <alignment/>
      <protection/>
    </xf>
    <xf numFmtId="241" fontId="1" fillId="0" borderId="3" xfId="20" applyNumberFormat="1" applyFont="1" applyFill="1" applyBorder="1">
      <alignment/>
      <protection/>
    </xf>
    <xf numFmtId="0" fontId="17" fillId="0" borderId="0" xfId="0" applyFont="1" applyFill="1" applyAlignment="1">
      <alignment/>
    </xf>
    <xf numFmtId="0" fontId="0" fillId="0" borderId="0" xfId="21" applyFont="1" applyFill="1">
      <alignment/>
      <protection/>
    </xf>
    <xf numFmtId="241" fontId="0" fillId="0" borderId="0" xfId="21" applyNumberFormat="1" applyFont="1" applyFill="1">
      <alignment/>
      <protection/>
    </xf>
    <xf numFmtId="199" fontId="0" fillId="0" borderId="0" xfId="0" applyNumberFormat="1" applyBorder="1" applyAlignment="1">
      <alignment horizontal="right"/>
    </xf>
    <xf numFmtId="241" fontId="0" fillId="0" borderId="0" xfId="0" applyNumberFormat="1" applyAlignment="1">
      <alignment/>
    </xf>
    <xf numFmtId="0" fontId="0" fillId="0" borderId="0" xfId="0" applyFont="1" applyBorder="1" applyAlignment="1">
      <alignment horizontal="center"/>
    </xf>
    <xf numFmtId="0" fontId="39" fillId="0" borderId="0" xfId="21" applyFont="1">
      <alignment/>
      <protection/>
    </xf>
    <xf numFmtId="14" fontId="39" fillId="0" borderId="0" xfId="21" applyNumberFormat="1" applyFont="1">
      <alignment/>
      <protection/>
    </xf>
    <xf numFmtId="0" fontId="40" fillId="0" borderId="0" xfId="21" applyFont="1" applyAlignment="1">
      <alignment horizontal="center"/>
      <protection/>
    </xf>
    <xf numFmtId="0" fontId="41" fillId="0" borderId="0" xfId="21" applyFont="1">
      <alignment/>
      <protection/>
    </xf>
    <xf numFmtId="0" fontId="41" fillId="0" borderId="0" xfId="21" applyFont="1" applyBorder="1">
      <alignment/>
      <protection/>
    </xf>
    <xf numFmtId="0" fontId="42" fillId="0" borderId="0" xfId="21" applyFont="1" applyBorder="1">
      <alignment/>
      <protection/>
    </xf>
    <xf numFmtId="0" fontId="42" fillId="0" borderId="0" xfId="21" applyFont="1">
      <alignment/>
      <protection/>
    </xf>
    <xf numFmtId="0" fontId="41" fillId="0" borderId="0" xfId="21" applyFont="1" applyBorder="1" applyAlignment="1">
      <alignment horizontal="right"/>
      <protection/>
    </xf>
    <xf numFmtId="0" fontId="41" fillId="0" borderId="1" xfId="21" applyFont="1" applyBorder="1">
      <alignment/>
      <protection/>
    </xf>
    <xf numFmtId="0" fontId="39" fillId="0" borderId="1" xfId="21" applyFont="1" applyBorder="1">
      <alignment/>
      <protection/>
    </xf>
    <xf numFmtId="0" fontId="41" fillId="0" borderId="1" xfId="21" applyFont="1" applyBorder="1" applyAlignment="1">
      <alignment horizontal="right"/>
      <protection/>
    </xf>
    <xf numFmtId="0" fontId="40" fillId="0" borderId="0" xfId="21" applyFont="1">
      <alignment/>
      <protection/>
    </xf>
    <xf numFmtId="199" fontId="39" fillId="0" borderId="0" xfId="21" applyNumberFormat="1" applyFont="1">
      <alignment/>
      <protection/>
    </xf>
    <xf numFmtId="199" fontId="41" fillId="0" borderId="0" xfId="21" applyNumberFormat="1" applyFont="1">
      <alignment/>
      <protection/>
    </xf>
    <xf numFmtId="199" fontId="39" fillId="0" borderId="0" xfId="21" applyNumberFormat="1" applyFont="1" applyBorder="1">
      <alignment/>
      <protection/>
    </xf>
    <xf numFmtId="199" fontId="39" fillId="0" borderId="0" xfId="21" applyNumberFormat="1" applyFont="1" applyFill="1">
      <alignment/>
      <protection/>
    </xf>
    <xf numFmtId="199" fontId="41" fillId="0" borderId="2" xfId="21" applyNumberFormat="1" applyFont="1" applyBorder="1">
      <alignment/>
      <protection/>
    </xf>
    <xf numFmtId="199" fontId="39" fillId="0" borderId="2" xfId="21" applyNumberFormat="1" applyFont="1" applyBorder="1">
      <alignment/>
      <protection/>
    </xf>
    <xf numFmtId="199" fontId="39" fillId="0" borderId="1" xfId="21" applyNumberFormat="1" applyFont="1" applyBorder="1">
      <alignment/>
      <protection/>
    </xf>
    <xf numFmtId="199" fontId="41" fillId="0" borderId="3" xfId="21" applyNumberFormat="1" applyFont="1" applyBorder="1">
      <alignment/>
      <protection/>
    </xf>
    <xf numFmtId="199" fontId="39" fillId="0" borderId="3" xfId="21" applyNumberFormat="1" applyFont="1" applyBorder="1">
      <alignment/>
      <protection/>
    </xf>
    <xf numFmtId="199" fontId="41" fillId="0" borderId="0" xfId="21" applyNumberFormat="1" applyFont="1" applyAlignment="1">
      <alignment horizontal="right"/>
      <protection/>
    </xf>
    <xf numFmtId="199" fontId="39" fillId="0" borderId="0" xfId="21" applyNumberFormat="1" applyFont="1" applyAlignment="1">
      <alignment horizontal="right"/>
      <protection/>
    </xf>
    <xf numFmtId="199" fontId="41" fillId="0" borderId="1" xfId="21" applyNumberFormat="1" applyFont="1" applyBorder="1">
      <alignment/>
      <protection/>
    </xf>
    <xf numFmtId="0" fontId="39" fillId="0" borderId="0" xfId="21" applyFont="1" applyFill="1">
      <alignment/>
      <protection/>
    </xf>
    <xf numFmtId="0" fontId="7" fillId="0" borderId="0" xfId="21" applyFont="1" applyFill="1">
      <alignment/>
      <protection/>
    </xf>
    <xf numFmtId="0" fontId="9" fillId="0" borderId="0" xfId="21" applyFont="1" applyFill="1">
      <alignment/>
      <protection/>
    </xf>
    <xf numFmtId="0" fontId="10" fillId="0" borderId="0" xfId="0" applyFont="1" applyFill="1" applyBorder="1" applyAlignment="1">
      <alignment/>
    </xf>
    <xf numFmtId="0" fontId="0" fillId="0" borderId="0" xfId="21" applyFont="1">
      <alignment/>
      <protection/>
    </xf>
    <xf numFmtId="14" fontId="0" fillId="0" borderId="0" xfId="21" applyNumberFormat="1" applyFont="1">
      <alignment/>
      <protection/>
    </xf>
    <xf numFmtId="0" fontId="0" fillId="0" borderId="0" xfId="20" applyFont="1" applyAlignment="1">
      <alignment vertical="center"/>
      <protection/>
    </xf>
    <xf numFmtId="0" fontId="0" fillId="0" borderId="0" xfId="20" applyFont="1" applyBorder="1" applyAlignment="1">
      <alignment vertical="center"/>
      <protection/>
    </xf>
    <xf numFmtId="0" fontId="13" fillId="0" borderId="0" xfId="20" applyFont="1" applyAlignment="1">
      <alignment vertical="center"/>
      <protection/>
    </xf>
    <xf numFmtId="0" fontId="17" fillId="0" borderId="0" xfId="21" applyFont="1" applyAlignment="1">
      <alignment horizontal="right"/>
      <protection/>
    </xf>
    <xf numFmtId="0" fontId="0" fillId="0" borderId="0" xfId="20" applyFont="1" applyAlignment="1">
      <alignment horizontal="right"/>
      <protection/>
    </xf>
    <xf numFmtId="0" fontId="13" fillId="0" borderId="0" xfId="21" applyFont="1">
      <alignment/>
      <protection/>
    </xf>
    <xf numFmtId="0" fontId="0" fillId="0" borderId="0" xfId="20" applyFont="1" applyFill="1">
      <alignment/>
      <protection/>
    </xf>
    <xf numFmtId="0" fontId="0" fillId="0" borderId="0" xfId="20" applyFont="1">
      <alignment/>
      <protection/>
    </xf>
    <xf numFmtId="0" fontId="0" fillId="0" borderId="0" xfId="20" applyFont="1" applyFill="1" applyAlignment="1">
      <alignment horizontal="right"/>
      <protection/>
    </xf>
    <xf numFmtId="0" fontId="0" fillId="0" borderId="0" xfId="20" applyFont="1" applyBorder="1">
      <alignment/>
      <protection/>
    </xf>
    <xf numFmtId="0" fontId="16" fillId="0" borderId="0" xfId="21" applyFont="1" applyBorder="1">
      <alignment/>
      <protection/>
    </xf>
    <xf numFmtId="0" fontId="13" fillId="0" borderId="0" xfId="20" applyFont="1" applyAlignment="1">
      <alignment horizontal="right"/>
      <protection/>
    </xf>
    <xf numFmtId="0" fontId="0" fillId="0" borderId="0" xfId="20" applyFont="1" applyAlignment="1">
      <alignment horizontal="center"/>
      <protection/>
    </xf>
    <xf numFmtId="0" fontId="13" fillId="0" borderId="0" xfId="20" applyFont="1" applyFill="1" applyAlignment="1">
      <alignment horizontal="right"/>
      <protection/>
    </xf>
    <xf numFmtId="0" fontId="13" fillId="0" borderId="0" xfId="20" applyFont="1">
      <alignment/>
      <protection/>
    </xf>
    <xf numFmtId="15" fontId="13" fillId="0" borderId="0" xfId="20" applyNumberFormat="1" applyFont="1" applyAlignment="1" quotePrefix="1">
      <alignment horizontal="right"/>
      <protection/>
    </xf>
    <xf numFmtId="0" fontId="0" fillId="0" borderId="0" xfId="20" applyFont="1" applyAlignment="1">
      <alignment horizontal="centerContinuous"/>
      <protection/>
    </xf>
    <xf numFmtId="245" fontId="16" fillId="0" borderId="0" xfId="20" applyNumberFormat="1" applyFont="1" applyFill="1" applyBorder="1" applyAlignment="1" applyProtection="1">
      <alignment horizontal="left"/>
      <protection/>
    </xf>
    <xf numFmtId="245" fontId="16" fillId="0" borderId="0" xfId="20" applyNumberFormat="1" applyFont="1" applyFill="1" applyBorder="1" applyAlignment="1" applyProtection="1">
      <alignment horizontal="right"/>
      <protection/>
    </xf>
    <xf numFmtId="0" fontId="17" fillId="0" borderId="0" xfId="20" applyFont="1" applyBorder="1">
      <alignment/>
      <protection/>
    </xf>
    <xf numFmtId="284" fontId="13" fillId="0" borderId="0" xfId="20" applyNumberFormat="1" applyFont="1" applyAlignment="1">
      <alignment horizontal="right"/>
      <protection/>
    </xf>
    <xf numFmtId="0" fontId="13" fillId="0" borderId="1" xfId="21" applyFont="1" applyBorder="1">
      <alignment/>
      <protection/>
    </xf>
    <xf numFmtId="0" fontId="0" fillId="0" borderId="1" xfId="20" applyFont="1" applyBorder="1">
      <alignment/>
      <protection/>
    </xf>
    <xf numFmtId="0" fontId="13" fillId="0" borderId="1" xfId="20" applyFont="1" applyBorder="1">
      <alignment/>
      <protection/>
    </xf>
    <xf numFmtId="0" fontId="13" fillId="0" borderId="1" xfId="20" applyFont="1" applyBorder="1" applyAlignment="1">
      <alignment horizontal="right"/>
      <protection/>
    </xf>
    <xf numFmtId="245" fontId="0" fillId="0" borderId="1" xfId="20" applyNumberFormat="1" applyFont="1" applyFill="1" applyBorder="1" applyAlignment="1" applyProtection="1">
      <alignment horizontal="right"/>
      <protection/>
    </xf>
    <xf numFmtId="245" fontId="13" fillId="0" borderId="1" xfId="20" applyNumberFormat="1" applyFont="1" applyFill="1" applyBorder="1" applyAlignment="1" applyProtection="1">
      <alignment horizontal="right"/>
      <protection/>
    </xf>
    <xf numFmtId="246" fontId="0" fillId="0" borderId="0" xfId="20" applyNumberFormat="1" applyFont="1" applyAlignment="1" applyProtection="1">
      <alignment horizontal="right"/>
      <protection/>
    </xf>
    <xf numFmtId="0" fontId="0" fillId="0" borderId="0" xfId="20" applyFont="1" applyFill="1" applyBorder="1">
      <alignment/>
      <protection/>
    </xf>
    <xf numFmtId="0" fontId="13" fillId="0" borderId="0" xfId="20" applyFont="1" applyFill="1" applyBorder="1">
      <alignment/>
      <protection/>
    </xf>
    <xf numFmtId="199" fontId="13" fillId="0" borderId="0" xfId="20" applyNumberFormat="1" applyFont="1" applyFill="1" applyBorder="1">
      <alignment/>
      <protection/>
    </xf>
    <xf numFmtId="199" fontId="0" fillId="0" borderId="0" xfId="20" applyNumberFormat="1" applyFont="1" applyFill="1" applyBorder="1" applyAlignment="1">
      <alignment horizontal="right"/>
      <protection/>
    </xf>
    <xf numFmtId="199" fontId="13" fillId="0" borderId="1" xfId="20" applyNumberFormat="1" applyFont="1" applyFill="1" applyBorder="1">
      <alignment/>
      <protection/>
    </xf>
    <xf numFmtId="199" fontId="0" fillId="0" borderId="1" xfId="20" applyNumberFormat="1" applyFont="1" applyFill="1" applyBorder="1" applyAlignment="1">
      <alignment horizontal="right"/>
      <protection/>
    </xf>
    <xf numFmtId="199" fontId="13" fillId="0" borderId="0" xfId="20" applyNumberFormat="1" applyFont="1" applyFill="1" applyBorder="1" applyAlignment="1">
      <alignment horizontal="right"/>
      <protection/>
    </xf>
    <xf numFmtId="37" fontId="0" fillId="0" borderId="0" xfId="20" applyNumberFormat="1" applyFont="1" applyBorder="1" applyAlignment="1" applyProtection="1">
      <alignment horizontal="left"/>
      <protection/>
    </xf>
    <xf numFmtId="199" fontId="0" fillId="0" borderId="0" xfId="20" applyNumberFormat="1" applyFont="1">
      <alignment/>
      <protection/>
    </xf>
    <xf numFmtId="199" fontId="0" fillId="0" borderId="1" xfId="20" applyNumberFormat="1" applyFont="1" applyBorder="1">
      <alignment/>
      <protection/>
    </xf>
    <xf numFmtId="199" fontId="0" fillId="0" borderId="1" xfId="20" applyNumberFormat="1" applyFont="1" applyFill="1" applyBorder="1">
      <alignment/>
      <protection/>
    </xf>
    <xf numFmtId="199" fontId="13" fillId="0" borderId="0" xfId="20" applyNumberFormat="1" applyFont="1" applyBorder="1">
      <alignment/>
      <protection/>
    </xf>
    <xf numFmtId="199" fontId="0" fillId="0" borderId="0" xfId="20" applyNumberFormat="1" applyFont="1" applyBorder="1">
      <alignment/>
      <protection/>
    </xf>
    <xf numFmtId="199" fontId="0" fillId="0" borderId="0" xfId="20" applyNumberFormat="1" applyFont="1" applyBorder="1" applyAlignment="1">
      <alignment horizontal="right"/>
      <protection/>
    </xf>
    <xf numFmtId="199" fontId="13" fillId="0" borderId="3" xfId="20" applyNumberFormat="1" applyFont="1" applyFill="1" applyBorder="1" applyProtection="1">
      <alignment/>
      <protection/>
    </xf>
    <xf numFmtId="199" fontId="0" fillId="0" borderId="3" xfId="20" applyNumberFormat="1" applyFont="1" applyFill="1" applyBorder="1" applyProtection="1">
      <alignment/>
      <protection/>
    </xf>
    <xf numFmtId="199" fontId="0" fillId="0" borderId="0" xfId="20" applyNumberFormat="1" applyFont="1" applyFill="1" applyBorder="1" applyProtection="1">
      <alignment/>
      <protection/>
    </xf>
    <xf numFmtId="199" fontId="0" fillId="0" borderId="1" xfId="20" applyNumberFormat="1" applyFont="1" applyFill="1" applyBorder="1" applyAlignment="1" applyProtection="1">
      <alignment horizontal="right"/>
      <protection/>
    </xf>
    <xf numFmtId="284" fontId="13" fillId="0" borderId="0" xfId="20" applyNumberFormat="1" applyFont="1" applyFill="1" applyBorder="1">
      <alignment/>
      <protection/>
    </xf>
    <xf numFmtId="284" fontId="13" fillId="0" borderId="0" xfId="20" applyNumberFormat="1" applyFont="1" applyFill="1" applyBorder="1" applyAlignment="1" applyProtection="1">
      <alignment horizontal="right"/>
      <protection/>
    </xf>
    <xf numFmtId="284" fontId="0" fillId="0" borderId="0" xfId="20" applyNumberFormat="1" applyFont="1" applyFill="1" applyBorder="1" applyAlignment="1">
      <alignment horizontal="right"/>
      <protection/>
    </xf>
    <xf numFmtId="1" fontId="13" fillId="0" borderId="0" xfId="20" applyNumberFormat="1" applyFont="1" applyAlignment="1">
      <alignment horizontal="right"/>
      <protection/>
    </xf>
    <xf numFmtId="1" fontId="0" fillId="0" borderId="0" xfId="20" applyNumberFormat="1" applyFont="1" applyAlignment="1">
      <alignment horizontal="center"/>
      <protection/>
    </xf>
    <xf numFmtId="1" fontId="13" fillId="0" borderId="0" xfId="20" applyNumberFormat="1" applyFont="1" applyFill="1" applyAlignment="1">
      <alignment horizontal="right"/>
      <protection/>
    </xf>
    <xf numFmtId="16" fontId="13" fillId="0" borderId="0" xfId="20" applyNumberFormat="1" applyFont="1" applyAlignment="1" quotePrefix="1">
      <alignment horizontal="right"/>
      <protection/>
    </xf>
    <xf numFmtId="284" fontId="13" fillId="0" borderId="0" xfId="20" applyNumberFormat="1" applyFont="1" applyFill="1" applyBorder="1" applyAlignment="1">
      <alignment horizontal="right"/>
      <protection/>
    </xf>
    <xf numFmtId="284" fontId="13" fillId="0" borderId="0" xfId="20" applyNumberFormat="1" applyFont="1">
      <alignment/>
      <protection/>
    </xf>
    <xf numFmtId="284" fontId="0" fillId="0" borderId="0" xfId="20" applyNumberFormat="1" applyFont="1" applyAlignment="1">
      <alignment horizontal="centerContinuous"/>
      <protection/>
    </xf>
    <xf numFmtId="284" fontId="13" fillId="0" borderId="0" xfId="20" applyNumberFormat="1" applyFont="1" applyFill="1" applyAlignment="1">
      <alignment horizontal="right"/>
      <protection/>
    </xf>
    <xf numFmtId="37" fontId="0" fillId="0" borderId="0" xfId="20" applyNumberFormat="1" applyFont="1">
      <alignment/>
      <protection/>
    </xf>
    <xf numFmtId="284" fontId="0" fillId="0" borderId="0" xfId="20" applyNumberFormat="1" applyFont="1">
      <alignment/>
      <protection/>
    </xf>
    <xf numFmtId="37" fontId="0" fillId="0" borderId="0" xfId="20" applyNumberFormat="1" applyFont="1" applyAlignment="1">
      <alignment horizontal="centerContinuous"/>
      <protection/>
    </xf>
    <xf numFmtId="284" fontId="0" fillId="0" borderId="0" xfId="20" applyNumberFormat="1" applyFont="1" applyAlignment="1">
      <alignment horizontal="right"/>
      <protection/>
    </xf>
    <xf numFmtId="37" fontId="0" fillId="0" borderId="1" xfId="20" applyNumberFormat="1" applyFont="1" applyBorder="1">
      <alignment/>
      <protection/>
    </xf>
    <xf numFmtId="37" fontId="13" fillId="0" borderId="1" xfId="20" applyNumberFormat="1" applyFont="1" applyBorder="1" applyAlignment="1" applyProtection="1">
      <alignment horizontal="right"/>
      <protection/>
    </xf>
    <xf numFmtId="37" fontId="0" fillId="0" borderId="1" xfId="20" applyNumberFormat="1" applyFont="1" applyBorder="1" applyAlignment="1">
      <alignment horizontal="right"/>
      <protection/>
    </xf>
    <xf numFmtId="284" fontId="13" fillId="0" borderId="1" xfId="20" applyNumberFormat="1" applyFont="1" applyBorder="1" applyAlignment="1">
      <alignment horizontal="right"/>
      <protection/>
    </xf>
    <xf numFmtId="284" fontId="0" fillId="0" borderId="1" xfId="20" applyNumberFormat="1" applyFont="1" applyFill="1" applyBorder="1" applyAlignment="1" applyProtection="1">
      <alignment horizontal="right"/>
      <protection/>
    </xf>
    <xf numFmtId="284" fontId="13" fillId="0" borderId="1" xfId="20" applyNumberFormat="1" applyFont="1" applyFill="1" applyBorder="1" applyAlignment="1" applyProtection="1">
      <alignment horizontal="right"/>
      <protection/>
    </xf>
    <xf numFmtId="0" fontId="13" fillId="0" borderId="0" xfId="20" applyFont="1" applyBorder="1">
      <alignment/>
      <protection/>
    </xf>
    <xf numFmtId="37" fontId="0" fillId="0" borderId="0" xfId="20" applyNumberFormat="1" applyFont="1" applyBorder="1">
      <alignment/>
      <protection/>
    </xf>
    <xf numFmtId="37" fontId="13" fillId="0" borderId="0" xfId="20" applyNumberFormat="1" applyFont="1" applyBorder="1" applyAlignment="1" applyProtection="1">
      <alignment horizontal="right"/>
      <protection/>
    </xf>
    <xf numFmtId="37" fontId="0" fillId="0" borderId="0" xfId="20" applyNumberFormat="1" applyFont="1" applyBorder="1" applyAlignment="1">
      <alignment horizontal="right"/>
      <protection/>
    </xf>
    <xf numFmtId="284" fontId="13" fillId="0" borderId="0" xfId="20" applyNumberFormat="1" applyFont="1" applyBorder="1" applyAlignment="1" applyProtection="1">
      <alignment horizontal="right"/>
      <protection/>
    </xf>
    <xf numFmtId="284" fontId="0" fillId="0" borderId="0" xfId="20" applyNumberFormat="1" applyFont="1" applyFill="1" applyBorder="1" applyAlignment="1" applyProtection="1" quotePrefix="1">
      <alignment horizontal="right"/>
      <protection/>
    </xf>
    <xf numFmtId="284" fontId="0" fillId="0" borderId="0" xfId="20" applyNumberFormat="1" applyFont="1" applyFill="1" applyBorder="1" applyAlignment="1" applyProtection="1">
      <alignment horizontal="right"/>
      <protection/>
    </xf>
    <xf numFmtId="37" fontId="0" fillId="0" borderId="0" xfId="20" applyNumberFormat="1" applyFont="1" applyBorder="1" applyProtection="1">
      <alignment/>
      <protection/>
    </xf>
    <xf numFmtId="37" fontId="0" fillId="0" borderId="0" xfId="20" applyNumberFormat="1" applyFont="1" applyBorder="1" applyAlignment="1" applyProtection="1">
      <alignment horizontal="right"/>
      <protection/>
    </xf>
    <xf numFmtId="284" fontId="0" fillId="0" borderId="0" xfId="20" applyNumberFormat="1" applyFont="1" applyBorder="1" applyAlignment="1" applyProtection="1">
      <alignment/>
      <protection/>
    </xf>
    <xf numFmtId="284" fontId="0" fillId="0" borderId="0" xfId="20" applyNumberFormat="1" applyFont="1" applyBorder="1" applyProtection="1">
      <alignment/>
      <protection/>
    </xf>
    <xf numFmtId="213" fontId="13" fillId="0" borderId="0" xfId="20" applyNumberFormat="1" applyFont="1" applyBorder="1" applyProtection="1">
      <alignment/>
      <protection/>
    </xf>
    <xf numFmtId="199" fontId="13" fillId="0" borderId="0" xfId="20" applyNumberFormat="1" applyFont="1" applyBorder="1" applyAlignment="1" applyProtection="1">
      <alignment horizontal="right"/>
      <protection/>
    </xf>
    <xf numFmtId="199" fontId="0" fillId="0" borderId="0" xfId="20" applyNumberFormat="1" applyFont="1" applyBorder="1" applyProtection="1">
      <alignment/>
      <protection/>
    </xf>
    <xf numFmtId="37" fontId="0" fillId="0" borderId="0" xfId="20" applyNumberFormat="1" applyFont="1" applyBorder="1" applyAlignment="1">
      <alignment horizontal="left"/>
      <protection/>
    </xf>
    <xf numFmtId="37" fontId="0" fillId="0" borderId="0" xfId="20" applyNumberFormat="1" applyFont="1" applyBorder="1" applyAlignment="1" applyProtection="1" quotePrefix="1">
      <alignment horizontal="right"/>
      <protection/>
    </xf>
    <xf numFmtId="199" fontId="13" fillId="0" borderId="1" xfId="20" applyNumberFormat="1" applyFont="1" applyFill="1" applyBorder="1" applyAlignment="1">
      <alignment horizontal="right"/>
      <protection/>
    </xf>
    <xf numFmtId="199" fontId="0" fillId="0" borderId="1" xfId="20" applyNumberFormat="1" applyFont="1" applyBorder="1" applyAlignment="1" applyProtection="1" quotePrefix="1">
      <alignment horizontal="right"/>
      <protection/>
    </xf>
    <xf numFmtId="199" fontId="0" fillId="0" borderId="1" xfId="20" applyNumberFormat="1" applyFont="1" applyBorder="1" applyProtection="1">
      <alignment/>
      <protection/>
    </xf>
    <xf numFmtId="199" fontId="0" fillId="0" borderId="0" xfId="20" applyNumberFormat="1" applyFont="1" applyBorder="1" applyAlignment="1" applyProtection="1">
      <alignment/>
      <protection/>
    </xf>
    <xf numFmtId="199" fontId="0" fillId="0" borderId="0" xfId="20" applyNumberFormat="1" applyFont="1" applyBorder="1" applyAlignment="1" applyProtection="1">
      <alignment horizontal="right"/>
      <protection/>
    </xf>
    <xf numFmtId="199" fontId="0" fillId="0" borderId="0" xfId="20" applyNumberFormat="1" applyFont="1" applyProtection="1" quotePrefix="1">
      <alignment/>
      <protection/>
    </xf>
    <xf numFmtId="199" fontId="13" fillId="0" borderId="2" xfId="20" applyNumberFormat="1" applyFont="1" applyBorder="1" applyAlignment="1" applyProtection="1">
      <alignment horizontal="right"/>
      <protection/>
    </xf>
    <xf numFmtId="199" fontId="0" fillId="0" borderId="2" xfId="20" applyNumberFormat="1" applyFont="1" applyBorder="1" applyProtection="1" quotePrefix="1">
      <alignment/>
      <protection/>
    </xf>
    <xf numFmtId="199" fontId="0" fillId="0" borderId="2" xfId="20" applyNumberFormat="1" applyFont="1" applyBorder="1" applyProtection="1">
      <alignment/>
      <protection/>
    </xf>
    <xf numFmtId="245" fontId="0" fillId="0" borderId="0" xfId="20" applyNumberFormat="1" applyFont="1" applyBorder="1" applyProtection="1">
      <alignment/>
      <protection/>
    </xf>
    <xf numFmtId="199" fontId="13" fillId="0" borderId="3" xfId="20" applyNumberFormat="1" applyFont="1" applyBorder="1" applyAlignment="1">
      <alignment horizontal="right"/>
      <protection/>
    </xf>
    <xf numFmtId="199" fontId="0" fillId="0" borderId="3" xfId="20" applyNumberFormat="1" applyFont="1" applyBorder="1" applyAlignment="1">
      <alignment/>
      <protection/>
    </xf>
    <xf numFmtId="245" fontId="0" fillId="0" borderId="0" xfId="20" applyNumberFormat="1" applyFont="1" applyBorder="1" applyAlignment="1" applyProtection="1">
      <alignment horizontal="left"/>
      <protection/>
    </xf>
    <xf numFmtId="199" fontId="13" fillId="0" borderId="0" xfId="20" applyNumberFormat="1" applyFont="1" applyBorder="1" applyProtection="1">
      <alignment/>
      <protection/>
    </xf>
    <xf numFmtId="199" fontId="13" fillId="0" borderId="1" xfId="15" applyNumberFormat="1" applyFont="1" applyFill="1" applyBorder="1" applyAlignment="1">
      <alignment/>
    </xf>
    <xf numFmtId="246" fontId="13" fillId="0" borderId="0" xfId="20" applyNumberFormat="1" applyFont="1" applyBorder="1" applyAlignment="1" applyProtection="1">
      <alignment horizontal="right"/>
      <protection/>
    </xf>
    <xf numFmtId="246" fontId="0" fillId="0" borderId="0" xfId="20" applyNumberFormat="1" applyFont="1" applyBorder="1" applyAlignment="1" applyProtection="1">
      <alignment horizontal="right"/>
      <protection/>
    </xf>
    <xf numFmtId="245" fontId="17" fillId="0" borderId="0" xfId="20" applyNumberFormat="1" applyFont="1" applyBorder="1" applyProtection="1">
      <alignment/>
      <protection/>
    </xf>
    <xf numFmtId="246" fontId="13" fillId="0" borderId="0" xfId="20" applyNumberFormat="1" applyFont="1" applyBorder="1" applyAlignment="1">
      <alignment/>
      <protection/>
    </xf>
    <xf numFmtId="246" fontId="13" fillId="0" borderId="0" xfId="20" applyNumberFormat="1" applyFont="1" applyBorder="1" applyAlignment="1" applyProtection="1">
      <alignment/>
      <protection/>
    </xf>
    <xf numFmtId="246" fontId="13" fillId="0" borderId="0" xfId="20" applyNumberFormat="1" applyFont="1" applyBorder="1" applyAlignment="1" applyProtection="1" quotePrefix="1">
      <alignment horizontal="left"/>
      <protection/>
    </xf>
    <xf numFmtId="246" fontId="0" fillId="0" borderId="0" xfId="20" applyNumberFormat="1" applyFont="1" applyBorder="1" applyProtection="1">
      <alignment/>
      <protection/>
    </xf>
    <xf numFmtId="0" fontId="13" fillId="0" borderId="0" xfId="0" applyFont="1" applyBorder="1" applyAlignment="1">
      <alignment/>
    </xf>
    <xf numFmtId="0" fontId="17" fillId="0" borderId="0" xfId="0" applyFont="1" applyBorder="1" applyAlignment="1">
      <alignment/>
    </xf>
    <xf numFmtId="0" fontId="0" fillId="0" borderId="0" xfId="0" applyFont="1" applyFill="1" applyAlignment="1">
      <alignment/>
    </xf>
    <xf numFmtId="241" fontId="0" fillId="0" borderId="0" xfId="0" applyNumberFormat="1" applyBorder="1" applyAlignment="1">
      <alignment/>
    </xf>
    <xf numFmtId="0" fontId="13" fillId="0" borderId="0" xfId="0" applyFont="1" applyFill="1" applyAlignment="1">
      <alignment/>
    </xf>
    <xf numFmtId="0" fontId="13" fillId="0" borderId="1" xfId="0" applyFont="1" applyFill="1" applyBorder="1" applyAlignment="1">
      <alignment/>
    </xf>
    <xf numFmtId="181" fontId="3" fillId="0" borderId="0" xfId="21" applyNumberFormat="1" applyFont="1" applyAlignment="1">
      <alignment horizontal="center"/>
      <protection/>
    </xf>
    <xf numFmtId="10" fontId="3" fillId="0" borderId="0" xfId="21" applyNumberFormat="1" applyFont="1" applyAlignment="1">
      <alignment horizontal="center"/>
      <protection/>
    </xf>
    <xf numFmtId="199" fontId="0" fillId="0" borderId="0" xfId="0" applyNumberFormat="1" applyFill="1" applyAlignment="1">
      <alignment horizontal="right"/>
    </xf>
    <xf numFmtId="0" fontId="0" fillId="0" borderId="0" xfId="21" applyFont="1" applyFill="1" applyAlignment="1">
      <alignment horizontal="right"/>
      <protection/>
    </xf>
    <xf numFmtId="0" fontId="1" fillId="0" borderId="0" xfId="21" applyFont="1" applyFill="1">
      <alignment/>
      <protection/>
    </xf>
    <xf numFmtId="241" fontId="1" fillId="0" borderId="1" xfId="20" applyNumberFormat="1" applyFont="1" applyFill="1" applyBorder="1">
      <alignment/>
      <protection/>
    </xf>
    <xf numFmtId="0" fontId="0" fillId="2" borderId="10" xfId="0" applyFont="1" applyFill="1" applyBorder="1" applyAlignment="1" applyProtection="1">
      <alignment horizontal="right"/>
      <protection/>
    </xf>
    <xf numFmtId="206" fontId="1" fillId="2" borderId="0" xfId="22" applyNumberFormat="1" applyFont="1" applyFill="1" applyBorder="1" applyAlignment="1" applyProtection="1">
      <alignment horizontal="right"/>
      <protection/>
    </xf>
    <xf numFmtId="206" fontId="1" fillId="2" borderId="0" xfId="22" applyNumberFormat="1" applyFont="1" applyFill="1" applyBorder="1" applyAlignment="1" applyProtection="1" quotePrefix="1">
      <alignment horizontal="right"/>
      <protection/>
    </xf>
    <xf numFmtId="206" fontId="1" fillId="2" borderId="2" xfId="22" applyNumberFormat="1" applyFont="1" applyFill="1" applyBorder="1" applyAlignment="1" applyProtection="1">
      <alignment horizontal="right"/>
      <protection/>
    </xf>
    <xf numFmtId="206" fontId="1" fillId="2" borderId="3" xfId="22" applyNumberFormat="1" applyFont="1" applyFill="1" applyBorder="1" applyAlignment="1" applyProtection="1">
      <alignment horizontal="right"/>
      <protection/>
    </xf>
    <xf numFmtId="206" fontId="1" fillId="2" borderId="10" xfId="22" applyNumberFormat="1" applyFont="1" applyFill="1" applyBorder="1" applyAlignment="1" applyProtection="1">
      <alignment horizontal="right"/>
      <protection/>
    </xf>
    <xf numFmtId="206" fontId="1" fillId="2" borderId="8" xfId="22" applyNumberFormat="1" applyFont="1" applyFill="1" applyBorder="1" applyAlignment="1" applyProtection="1">
      <alignment horizontal="right"/>
      <protection/>
    </xf>
    <xf numFmtId="206" fontId="1" fillId="2" borderId="16" xfId="22" applyNumberFormat="1" applyFont="1" applyFill="1" applyBorder="1" applyAlignment="1" applyProtection="1">
      <alignment horizontal="right"/>
      <protection/>
    </xf>
    <xf numFmtId="206" fontId="1" fillId="2" borderId="12" xfId="22" applyNumberFormat="1" applyFont="1" applyFill="1" applyBorder="1" applyAlignment="1" applyProtection="1" quotePrefix="1">
      <alignment horizontal="right"/>
      <protection/>
    </xf>
    <xf numFmtId="206" fontId="1" fillId="2" borderId="12" xfId="22" applyNumberFormat="1" applyFont="1" applyFill="1" applyBorder="1" applyAlignment="1" applyProtection="1">
      <alignment horizontal="right"/>
      <protection/>
    </xf>
    <xf numFmtId="206" fontId="1" fillId="2" borderId="0" xfId="15" applyNumberFormat="1" applyFont="1" applyFill="1" applyBorder="1" applyAlignment="1" applyProtection="1">
      <alignment horizontal="right"/>
      <protection/>
    </xf>
    <xf numFmtId="206" fontId="1" fillId="2" borderId="1" xfId="22" applyNumberFormat="1" applyFont="1" applyFill="1" applyBorder="1" applyAlignment="1" applyProtection="1">
      <alignment horizontal="right"/>
      <protection/>
    </xf>
    <xf numFmtId="206" fontId="3" fillId="2" borderId="0" xfId="0" applyNumberFormat="1" applyFont="1" applyFill="1" applyBorder="1" applyAlignment="1" applyProtection="1">
      <alignment horizontal="center"/>
      <protection/>
    </xf>
    <xf numFmtId="206" fontId="1" fillId="2" borderId="0" xfId="22" applyNumberFormat="1" applyFill="1" applyBorder="1" applyAlignment="1" applyProtection="1" quotePrefix="1">
      <alignment horizontal="right"/>
      <protection/>
    </xf>
    <xf numFmtId="206" fontId="1" fillId="2" borderId="10" xfId="0" applyNumberFormat="1" applyFont="1" applyFill="1" applyBorder="1" applyAlignment="1" applyProtection="1">
      <alignment/>
      <protection/>
    </xf>
    <xf numFmtId="241" fontId="1" fillId="2" borderId="0" xfId="15" applyNumberFormat="1" applyFont="1" applyFill="1" applyBorder="1" applyAlignment="1" applyProtection="1">
      <alignment horizontal="right"/>
      <protection/>
    </xf>
    <xf numFmtId="241" fontId="3" fillId="2" borderId="0" xfId="0" applyNumberFormat="1" applyFont="1" applyFill="1" applyBorder="1" applyAlignment="1">
      <alignment/>
    </xf>
    <xf numFmtId="241" fontId="1" fillId="2" borderId="0" xfId="0" applyNumberFormat="1" applyFont="1" applyFill="1" applyAlignment="1">
      <alignment/>
    </xf>
    <xf numFmtId="241" fontId="1" fillId="2" borderId="0" xfId="0" applyNumberFormat="1" applyFont="1" applyFill="1" applyBorder="1" applyAlignment="1">
      <alignment/>
    </xf>
    <xf numFmtId="241" fontId="1" fillId="2" borderId="3" xfId="15" applyNumberFormat="1" applyFont="1" applyFill="1" applyBorder="1" applyAlignment="1" applyProtection="1">
      <alignment horizontal="right"/>
      <protection/>
    </xf>
    <xf numFmtId="241" fontId="3" fillId="2" borderId="3" xfId="0" applyNumberFormat="1" applyFont="1" applyFill="1" applyBorder="1" applyAlignment="1">
      <alignment/>
    </xf>
    <xf numFmtId="241" fontId="3" fillId="2" borderId="1" xfId="15" applyNumberFormat="1" applyFont="1" applyFill="1" applyBorder="1" applyAlignment="1" applyProtection="1">
      <alignment horizontal="right"/>
      <protection/>
    </xf>
    <xf numFmtId="241" fontId="3" fillId="2" borderId="2" xfId="15" applyNumberFormat="1" applyFont="1" applyFill="1" applyBorder="1" applyAlignment="1" applyProtection="1">
      <alignment horizontal="right"/>
      <protection/>
    </xf>
    <xf numFmtId="241" fontId="1" fillId="2" borderId="0" xfId="0" applyNumberFormat="1" applyFont="1" applyFill="1" applyBorder="1" applyAlignment="1">
      <alignment horizontal="right" wrapText="1"/>
    </xf>
    <xf numFmtId="241" fontId="3" fillId="2" borderId="0" xfId="0" applyNumberFormat="1" applyFont="1" applyFill="1" applyBorder="1" applyAlignment="1">
      <alignment horizontal="right" wrapText="1"/>
    </xf>
    <xf numFmtId="241" fontId="1" fillId="2" borderId="0" xfId="0" applyNumberFormat="1" applyFont="1" applyFill="1" applyBorder="1" applyAlignment="1">
      <alignment horizontal="right"/>
    </xf>
    <xf numFmtId="241" fontId="3" fillId="2" borderId="0" xfId="0" applyNumberFormat="1" applyFont="1" applyFill="1" applyBorder="1" applyAlignment="1">
      <alignment horizontal="right"/>
    </xf>
    <xf numFmtId="241" fontId="1" fillId="0" borderId="0" xfId="15" applyNumberFormat="1" applyFont="1" applyFill="1" applyBorder="1" applyAlignment="1" applyProtection="1">
      <alignment horizontal="right"/>
      <protection/>
    </xf>
    <xf numFmtId="241" fontId="3" fillId="0" borderId="0" xfId="0" applyNumberFormat="1" applyFont="1" applyFill="1" applyBorder="1" applyAlignment="1">
      <alignment/>
    </xf>
    <xf numFmtId="241" fontId="3" fillId="0" borderId="3" xfId="0" applyNumberFormat="1" applyFont="1" applyFill="1" applyBorder="1" applyAlignment="1">
      <alignment/>
    </xf>
    <xf numFmtId="241" fontId="1" fillId="2" borderId="1" xfId="15" applyNumberFormat="1" applyFont="1" applyFill="1" applyBorder="1" applyAlignment="1" applyProtection="1">
      <alignment horizontal="right"/>
      <protection/>
    </xf>
    <xf numFmtId="241" fontId="3" fillId="2" borderId="1" xfId="0" applyNumberFormat="1" applyFont="1" applyFill="1" applyBorder="1" applyAlignment="1">
      <alignment/>
    </xf>
    <xf numFmtId="241" fontId="1" fillId="2" borderId="2" xfId="0" applyNumberFormat="1" applyFont="1" applyFill="1" applyBorder="1" applyAlignment="1" applyProtection="1">
      <alignment/>
      <protection/>
    </xf>
    <xf numFmtId="241" fontId="19" fillId="2" borderId="0" xfId="0" applyNumberFormat="1" applyFont="1" applyFill="1" applyBorder="1" applyAlignment="1" applyProtection="1">
      <alignment horizontal="centerContinuous"/>
      <protection locked="0"/>
    </xf>
    <xf numFmtId="241" fontId="1" fillId="2" borderId="1" xfId="0" applyNumberFormat="1" applyFont="1" applyFill="1" applyBorder="1" applyAlignment="1" applyProtection="1">
      <alignment/>
      <protection/>
    </xf>
    <xf numFmtId="241" fontId="1" fillId="2" borderId="0" xfId="22" applyNumberFormat="1" applyFont="1" applyFill="1" applyBorder="1" applyAlignment="1" applyProtection="1">
      <alignment horizontal="centerContinuous"/>
      <protection/>
    </xf>
    <xf numFmtId="241" fontId="3" fillId="2" borderId="0" xfId="15" applyNumberFormat="1" applyFont="1" applyFill="1" applyBorder="1" applyAlignment="1" applyProtection="1">
      <alignment horizontal="centerContinuous"/>
      <protection/>
    </xf>
    <xf numFmtId="241" fontId="1" fillId="2" borderId="0" xfId="22" applyNumberFormat="1" applyFont="1" applyFill="1" applyBorder="1" applyAlignment="1" applyProtection="1">
      <alignment/>
      <protection/>
    </xf>
    <xf numFmtId="241" fontId="3" fillId="2" borderId="0" xfId="15" applyNumberFormat="1" applyFont="1" applyFill="1" applyBorder="1" applyAlignment="1" applyProtection="1">
      <alignment/>
      <protection/>
    </xf>
    <xf numFmtId="241" fontId="7" fillId="2" borderId="2" xfId="22" applyNumberFormat="1" applyFont="1" applyFill="1" applyBorder="1" applyAlignment="1" applyProtection="1">
      <alignment/>
      <protection/>
    </xf>
    <xf numFmtId="241" fontId="9" fillId="2" borderId="2" xfId="15" applyNumberFormat="1" applyFont="1" applyFill="1" applyBorder="1" applyAlignment="1" applyProtection="1">
      <alignment/>
      <protection/>
    </xf>
    <xf numFmtId="241" fontId="1" fillId="2" borderId="3" xfId="0" applyNumberFormat="1" applyFont="1" applyFill="1" applyBorder="1" applyAlignment="1">
      <alignment/>
    </xf>
    <xf numFmtId="241" fontId="3" fillId="2" borderId="3" xfId="15" applyNumberFormat="1" applyFont="1" applyFill="1" applyBorder="1" applyAlignment="1" applyProtection="1">
      <alignment horizontal="right"/>
      <protection/>
    </xf>
    <xf numFmtId="241" fontId="3" fillId="2" borderId="0" xfId="15" applyNumberFormat="1" applyFont="1" applyFill="1" applyBorder="1" applyAlignment="1" applyProtection="1">
      <alignment horizontal="right"/>
      <protection/>
    </xf>
    <xf numFmtId="206" fontId="3" fillId="2" borderId="9" xfId="22" applyNumberFormat="1" applyFont="1" applyFill="1" applyBorder="1" applyAlignment="1" applyProtection="1">
      <alignment horizontal="right"/>
      <protection/>
    </xf>
    <xf numFmtId="206" fontId="3" fillId="2" borderId="10" xfId="22" applyNumberFormat="1" applyFont="1" applyFill="1" applyBorder="1" applyAlignment="1" applyProtection="1">
      <alignment horizontal="right"/>
      <protection/>
    </xf>
    <xf numFmtId="206" fontId="1" fillId="2" borderId="0" xfId="0" applyNumberFormat="1" applyFont="1" applyFill="1" applyBorder="1" applyAlignment="1">
      <alignment/>
    </xf>
    <xf numFmtId="206" fontId="3" fillId="2" borderId="0" xfId="22" applyNumberFormat="1" applyFont="1" applyFill="1" applyBorder="1" applyAlignment="1" applyProtection="1">
      <alignment horizontal="right"/>
      <protection/>
    </xf>
    <xf numFmtId="206" fontId="3" fillId="0" borderId="0" xfId="22" applyNumberFormat="1" applyFont="1" applyFill="1" applyBorder="1" applyAlignment="1" applyProtection="1">
      <alignment horizontal="right"/>
      <protection/>
    </xf>
    <xf numFmtId="206" fontId="3" fillId="2" borderId="9" xfId="15" applyNumberFormat="1" applyFont="1" applyFill="1" applyBorder="1" applyAlignment="1" applyProtection="1">
      <alignment horizontal="right"/>
      <protection/>
    </xf>
    <xf numFmtId="206" fontId="3" fillId="2" borderId="10" xfId="15" applyNumberFormat="1" applyFont="1" applyFill="1" applyBorder="1" applyAlignment="1" applyProtection="1">
      <alignment horizontal="right"/>
      <protection/>
    </xf>
    <xf numFmtId="206" fontId="3" fillId="2" borderId="0" xfId="15" applyNumberFormat="1" applyFont="1" applyFill="1" applyBorder="1" applyAlignment="1" applyProtection="1">
      <alignment horizontal="right"/>
      <protection/>
    </xf>
    <xf numFmtId="206" fontId="3" fillId="2" borderId="15" xfId="22" applyNumberFormat="1" applyFont="1" applyFill="1" applyBorder="1" applyAlignment="1" applyProtection="1">
      <alignment horizontal="right"/>
      <protection/>
    </xf>
    <xf numFmtId="206" fontId="3" fillId="2" borderId="16" xfId="22" applyNumberFormat="1" applyFont="1" applyFill="1" applyBorder="1" applyAlignment="1" applyProtection="1">
      <alignment horizontal="right"/>
      <protection/>
    </xf>
    <xf numFmtId="206" fontId="3" fillId="2" borderId="3" xfId="22" applyNumberFormat="1" applyFont="1" applyFill="1" applyBorder="1" applyAlignment="1" applyProtection="1">
      <alignment horizontal="right"/>
      <protection/>
    </xf>
    <xf numFmtId="206" fontId="3" fillId="2" borderId="11" xfId="15" applyNumberFormat="1" applyFont="1" applyFill="1" applyBorder="1" applyAlignment="1" applyProtection="1">
      <alignment horizontal="right"/>
      <protection/>
    </xf>
    <xf numFmtId="206" fontId="3" fillId="2" borderId="12" xfId="15" applyNumberFormat="1" applyFont="1" applyFill="1" applyBorder="1" applyAlignment="1" applyProtection="1">
      <alignment horizontal="right"/>
      <protection/>
    </xf>
    <xf numFmtId="206" fontId="1" fillId="2" borderId="1" xfId="0" applyNumberFormat="1" applyFont="1" applyFill="1" applyBorder="1" applyAlignment="1">
      <alignment/>
    </xf>
    <xf numFmtId="206" fontId="1" fillId="2" borderId="1" xfId="15" applyNumberFormat="1" applyFont="1" applyFill="1" applyBorder="1" applyAlignment="1" applyProtection="1">
      <alignment horizontal="right"/>
      <protection/>
    </xf>
    <xf numFmtId="206" fontId="3" fillId="2" borderId="1" xfId="0" applyNumberFormat="1" applyFont="1" applyFill="1" applyBorder="1" applyAlignment="1">
      <alignment/>
    </xf>
    <xf numFmtId="206" fontId="3" fillId="2" borderId="1" xfId="15" applyNumberFormat="1" applyFont="1" applyFill="1" applyBorder="1" applyAlignment="1" applyProtection="1">
      <alignment horizontal="right"/>
      <protection/>
    </xf>
    <xf numFmtId="206" fontId="3" fillId="2" borderId="11" xfId="0" applyNumberFormat="1" applyFont="1" applyFill="1" applyBorder="1" applyAlignment="1" applyProtection="1">
      <alignment/>
      <protection/>
    </xf>
    <xf numFmtId="206" fontId="1" fillId="2" borderId="0" xfId="0" applyNumberFormat="1" applyFont="1" applyFill="1" applyBorder="1" applyAlignment="1" applyProtection="1">
      <alignment/>
      <protection/>
    </xf>
    <xf numFmtId="206" fontId="1" fillId="2" borderId="0" xfId="22" applyNumberFormat="1" applyFont="1" applyFill="1" applyBorder="1" applyAlignment="1" applyProtection="1">
      <alignment/>
      <protection/>
    </xf>
    <xf numFmtId="206" fontId="1" fillId="2" borderId="10" xfId="22" applyNumberFormat="1" applyFont="1" applyFill="1" applyBorder="1" applyAlignment="1" applyProtection="1" quotePrefix="1">
      <alignment horizontal="right"/>
      <protection/>
    </xf>
    <xf numFmtId="206" fontId="1" fillId="2" borderId="10" xfId="22" applyNumberFormat="1" applyFont="1" applyFill="1" applyBorder="1" applyAlignment="1" applyProtection="1">
      <alignment/>
      <protection/>
    </xf>
    <xf numFmtId="206" fontId="1" fillId="2" borderId="1" xfId="22" applyNumberFormat="1" applyFont="1" applyFill="1" applyBorder="1" applyAlignment="1" applyProtection="1" quotePrefix="1">
      <alignment horizontal="right"/>
      <protection/>
    </xf>
    <xf numFmtId="199" fontId="3" fillId="2" borderId="0" xfId="15" applyNumberFormat="1" applyFont="1" applyFill="1" applyBorder="1" applyAlignment="1" applyProtection="1">
      <alignment horizontal="right"/>
      <protection/>
    </xf>
    <xf numFmtId="199" fontId="1" fillId="2" borderId="0" xfId="15" applyNumberFormat="1" applyFont="1" applyFill="1" applyBorder="1" applyAlignment="1" applyProtection="1">
      <alignment horizontal="right"/>
      <protection/>
    </xf>
    <xf numFmtId="199" fontId="3" fillId="2" borderId="1" xfId="15" applyNumberFormat="1" applyFont="1" applyFill="1" applyBorder="1" applyAlignment="1" applyProtection="1">
      <alignment horizontal="right"/>
      <protection/>
    </xf>
    <xf numFmtId="199" fontId="1" fillId="2" borderId="1" xfId="15" applyNumberFormat="1" applyFont="1" applyFill="1" applyBorder="1" applyAlignment="1" applyProtection="1">
      <alignment horizontal="right"/>
      <protection/>
    </xf>
    <xf numFmtId="199" fontId="3" fillId="2" borderId="3" xfId="15" applyNumberFormat="1" applyFont="1" applyFill="1" applyBorder="1" applyAlignment="1" applyProtection="1">
      <alignment horizontal="right"/>
      <protection/>
    </xf>
    <xf numFmtId="199" fontId="1" fillId="2" borderId="3" xfId="15" applyNumberFormat="1" applyFont="1" applyFill="1" applyBorder="1" applyAlignment="1" applyProtection="1">
      <alignment horizontal="right"/>
      <protection/>
    </xf>
    <xf numFmtId="241" fontId="1" fillId="2" borderId="2" xfId="15" applyNumberFormat="1" applyFont="1" applyFill="1" applyBorder="1" applyAlignment="1" applyProtection="1">
      <alignment horizontal="right"/>
      <protection/>
    </xf>
    <xf numFmtId="241" fontId="3" fillId="2" borderId="0" xfId="0" applyNumberFormat="1" applyFont="1" applyFill="1" applyBorder="1" applyAlignment="1" applyProtection="1">
      <alignment horizontal="center"/>
      <protection/>
    </xf>
    <xf numFmtId="241" fontId="3" fillId="2" borderId="11" xfId="15" applyNumberFormat="1" applyFont="1" applyFill="1" applyBorder="1" applyAlignment="1" applyProtection="1">
      <alignment horizontal="right"/>
      <protection/>
    </xf>
    <xf numFmtId="206" fontId="1" fillId="2" borderId="0" xfId="22" applyNumberFormat="1" applyFill="1" applyBorder="1" applyAlignment="1" applyProtection="1">
      <alignment horizontal="right"/>
      <protection/>
    </xf>
    <xf numFmtId="206" fontId="1" fillId="2" borderId="10" xfId="22" applyNumberFormat="1" applyFont="1" applyFill="1" applyBorder="1" applyAlignment="1" applyProtection="1">
      <alignment/>
      <protection/>
    </xf>
    <xf numFmtId="206" fontId="1" fillId="2" borderId="16" xfId="22" applyNumberFormat="1" applyFont="1" applyFill="1" applyBorder="1" applyAlignment="1" applyProtection="1">
      <alignment/>
      <protection/>
    </xf>
    <xf numFmtId="241" fontId="3" fillId="2" borderId="9" xfId="15" applyNumberFormat="1" applyFont="1" applyFill="1" applyBorder="1" applyAlignment="1" applyProtection="1">
      <alignment horizontal="right"/>
      <protection/>
    </xf>
    <xf numFmtId="241" fontId="3" fillId="2" borderId="15" xfId="15" applyNumberFormat="1" applyFont="1" applyFill="1" applyBorder="1" applyAlignment="1" applyProtection="1">
      <alignment horizontal="right"/>
      <protection/>
    </xf>
    <xf numFmtId="0" fontId="43" fillId="2" borderId="0" xfId="0" applyFont="1" applyFill="1" applyAlignment="1" applyProtection="1">
      <alignment horizontal="right"/>
      <protection/>
    </xf>
    <xf numFmtId="0" fontId="17" fillId="0" borderId="0" xfId="21" applyFont="1" applyBorder="1" applyAlignment="1">
      <alignment horizontal="center"/>
      <protection/>
    </xf>
    <xf numFmtId="0" fontId="9" fillId="0" borderId="0" xfId="0" applyFont="1" applyBorder="1" applyAlignment="1">
      <alignment horizontal="center"/>
    </xf>
    <xf numFmtId="0" fontId="9" fillId="0" borderId="0" xfId="21" applyFont="1" applyAlignment="1">
      <alignment horizontal="center"/>
      <protection/>
    </xf>
    <xf numFmtId="0" fontId="0" fillId="0" borderId="0" xfId="0" applyAlignment="1">
      <alignment horizontal="center"/>
    </xf>
    <xf numFmtId="284" fontId="3" fillId="0" borderId="0" xfId="21" applyNumberFormat="1" applyFont="1" applyBorder="1" applyAlignment="1">
      <alignment horizontal="right"/>
      <protection/>
    </xf>
    <xf numFmtId="0" fontId="3" fillId="0" borderId="0" xfId="21" applyFont="1" applyBorder="1" applyAlignment="1">
      <alignment horizontal="right"/>
      <protection/>
    </xf>
    <xf numFmtId="199" fontId="3" fillId="0" borderId="0" xfId="21" applyNumberFormat="1" applyFont="1" applyBorder="1" applyAlignment="1">
      <alignment horizontal="center"/>
      <protection/>
    </xf>
    <xf numFmtId="284" fontId="3" fillId="0" borderId="0" xfId="21" applyNumberFormat="1" applyFont="1" applyBorder="1" applyAlignment="1">
      <alignment horizontal="center"/>
      <protection/>
    </xf>
    <xf numFmtId="0" fontId="3" fillId="0" borderId="0" xfId="0" applyFont="1" applyFill="1" applyAlignment="1">
      <alignment horizontal="center"/>
    </xf>
    <xf numFmtId="0" fontId="0" fillId="0" borderId="0" xfId="0" applyAlignment="1">
      <alignment/>
    </xf>
    <xf numFmtId="0" fontId="0" fillId="0" borderId="0" xfId="0" applyFill="1" applyAlignment="1">
      <alignment wrapText="1"/>
    </xf>
    <xf numFmtId="0" fontId="3" fillId="0" borderId="0" xfId="21" applyFont="1" applyAlignment="1">
      <alignment horizontal="right"/>
      <protection/>
    </xf>
  </cellXfs>
  <cellStyles count="9">
    <cellStyle name="Normal" xfId="0"/>
    <cellStyle name="Comma" xfId="15"/>
    <cellStyle name="Comma [0]" xfId="16"/>
    <cellStyle name="Currency" xfId="17"/>
    <cellStyle name="Currency [0]" xfId="18"/>
    <cellStyle name="Hyperlink" xfId="19"/>
    <cellStyle name="Normal_2003HYAnal packv2" xfId="20"/>
    <cellStyle name="Normal_2003HYAnalPack draf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1</xdr:row>
      <xdr:rowOff>114300</xdr:rowOff>
    </xdr:from>
    <xdr:to>
      <xdr:col>15</xdr:col>
      <xdr:colOff>38100</xdr:colOff>
      <xdr:row>3</xdr:row>
      <xdr:rowOff>123825</xdr:rowOff>
    </xdr:to>
    <xdr:sp>
      <xdr:nvSpPr>
        <xdr:cNvPr id="1" name="TextBox 1"/>
        <xdr:cNvSpPr txBox="1">
          <a:spLocks noChangeArrowheads="1"/>
        </xdr:cNvSpPr>
      </xdr:nvSpPr>
      <xdr:spPr>
        <a:xfrm>
          <a:off x="9144000" y="342900"/>
          <a:ext cx="523875" cy="400050"/>
        </a:xfrm>
        <a:prstGeom prst="rect">
          <a:avLst/>
        </a:prstGeom>
        <a:noFill/>
        <a:ln w="9525" cmpd="sng">
          <a:noFill/>
        </a:ln>
      </xdr:spPr>
      <xdr:txBody>
        <a:bodyPr vertOverflow="clip" wrap="square"/>
        <a:p>
          <a:pPr algn="ctr">
            <a:defRPr/>
          </a:pPr>
          <a:r>
            <a:rPr lang="en-US" cap="none" sz="600" b="1" i="0" u="none" baseline="0">
              <a:latin typeface="Arial"/>
              <a:ea typeface="Arial"/>
              <a:cs typeface="Arial"/>
            </a:rPr>
            <a:t>(10)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295275</xdr:colOff>
      <xdr:row>1</xdr:row>
      <xdr:rowOff>114300</xdr:rowOff>
    </xdr:from>
    <xdr:to>
      <xdr:col>15</xdr:col>
      <xdr:colOff>57150</xdr:colOff>
      <xdr:row>3</xdr:row>
      <xdr:rowOff>123825</xdr:rowOff>
    </xdr:to>
    <xdr:sp>
      <xdr:nvSpPr>
        <xdr:cNvPr id="1" name="TextBox 1"/>
        <xdr:cNvSpPr txBox="1">
          <a:spLocks noChangeArrowheads="1"/>
        </xdr:cNvSpPr>
      </xdr:nvSpPr>
      <xdr:spPr>
        <a:xfrm>
          <a:off x="9163050" y="342900"/>
          <a:ext cx="523875" cy="400050"/>
        </a:xfrm>
        <a:prstGeom prst="rect">
          <a:avLst/>
        </a:prstGeom>
        <a:noFill/>
        <a:ln w="9525" cmpd="sng">
          <a:noFill/>
        </a:ln>
      </xdr:spPr>
      <xdr:txBody>
        <a:bodyPr vertOverflow="clip" wrap="square"/>
        <a:p>
          <a:pPr algn="ctr">
            <a:defRPr/>
          </a:pPr>
          <a:r>
            <a:rPr lang="en-US" cap="none" sz="600" b="1" i="0" u="none" baseline="0">
              <a:latin typeface="Arial"/>
              <a:ea typeface="Arial"/>
              <a:cs typeface="Arial"/>
            </a:rPr>
            <a:t>(10)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ient\J$\Group%20Finance%20Common\New%20Business\2002\Q2_02\New%20Business%20Results%20Q2%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ient\J$\Group%20Finance%20Common\New%20Business\2003\Q2_03\New%20Business%20Results%20Q2%2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MP\I.NOTES5.DATA\New%20Business%20Q4%202004%20Master%20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rter"/>
      <sheetName val="Schedule 1"/>
      <sheetName val="Schedule 2"/>
      <sheetName val="Q on Q comparison"/>
      <sheetName val="Investment Comparison"/>
      <sheetName val="UK Summary"/>
      <sheetName val="Retail IFA"/>
      <sheetName val="Group Pensions"/>
      <sheetName val="Annuities IFA"/>
      <sheetName val="Pru Retail"/>
      <sheetName val="Pru Retail Gross"/>
      <sheetName val="FTF 2001"/>
      <sheetName val="UK - Scot Am"/>
      <sheetName val="UK - Collective Inv"/>
      <sheetName val="M&amp;G"/>
      <sheetName val="Egg"/>
      <sheetName val="Europe"/>
      <sheetName val="Jackson"/>
      <sheetName val="Asia"/>
      <sheetName val="Exchange Rates"/>
      <sheetName val="Graph Data"/>
      <sheetName val="Group Summary"/>
      <sheetName val="UK Graph"/>
      <sheetName val="JNL-SP"/>
      <sheetName val="Asia-WP"/>
    </sheetNames>
    <sheetDataSet>
      <sheetData sheetId="6">
        <row r="8">
          <cell r="B8" t="str">
            <v>Pensions Individual non-linked</v>
          </cell>
          <cell r="C8">
            <v>2.786012</v>
          </cell>
          <cell r="D8">
            <v>3.6845885000000007</v>
          </cell>
          <cell r="E8">
            <v>2.653755</v>
          </cell>
          <cell r="F8">
            <v>2.182836499999999</v>
          </cell>
          <cell r="G8">
            <v>2.786012</v>
          </cell>
          <cell r="H8">
            <v>6.470600500000001</v>
          </cell>
          <cell r="I8">
            <v>9.1243555</v>
          </cell>
          <cell r="J8">
            <v>11.307191999999999</v>
          </cell>
          <cell r="K8">
            <v>1.6955385</v>
          </cell>
          <cell r="L8">
            <v>1.9644615</v>
          </cell>
          <cell r="M8">
            <v>0</v>
          </cell>
          <cell r="N8">
            <v>0</v>
          </cell>
          <cell r="O8">
            <v>1.6955385</v>
          </cell>
          <cell r="P8">
            <v>3.66</v>
          </cell>
        </row>
        <row r="9">
          <cell r="B9" t="str">
            <v>Pen Ind non-linked stakeholder</v>
          </cell>
          <cell r="C9">
            <v>0</v>
          </cell>
          <cell r="D9">
            <v>0.141696</v>
          </cell>
          <cell r="E9">
            <v>0.7264655</v>
          </cell>
          <cell r="F9">
            <v>0.7381865000000001</v>
          </cell>
          <cell r="G9">
            <v>0</v>
          </cell>
          <cell r="H9">
            <v>0.141696</v>
          </cell>
          <cell r="I9">
            <v>0.8681615</v>
          </cell>
          <cell r="J9">
            <v>1.606348</v>
          </cell>
          <cell r="K9">
            <v>0.2588875</v>
          </cell>
          <cell r="L9">
            <v>0.21111249999999998</v>
          </cell>
          <cell r="M9">
            <v>0</v>
          </cell>
          <cell r="N9">
            <v>0</v>
          </cell>
          <cell r="O9">
            <v>0.2588875</v>
          </cell>
          <cell r="P9">
            <v>0.47</v>
          </cell>
        </row>
        <row r="10">
          <cell r="B10" t="str">
            <v>Pensions Individual linked</v>
          </cell>
          <cell r="C10">
            <v>12.164589</v>
          </cell>
          <cell r="D10">
            <v>13.935655500000003</v>
          </cell>
          <cell r="E10">
            <v>15.488084</v>
          </cell>
          <cell r="F10">
            <v>11.791140500000004</v>
          </cell>
          <cell r="G10">
            <v>12.164589</v>
          </cell>
          <cell r="H10">
            <v>26.100244500000002</v>
          </cell>
          <cell r="I10">
            <v>41.5883285</v>
          </cell>
          <cell r="J10">
            <v>53.37946900000001</v>
          </cell>
          <cell r="K10">
            <v>6.5810455</v>
          </cell>
          <cell r="L10">
            <v>7.028954499999999</v>
          </cell>
          <cell r="M10">
            <v>0</v>
          </cell>
          <cell r="N10">
            <v>0</v>
          </cell>
          <cell r="O10">
            <v>6.5810455</v>
          </cell>
          <cell r="P10">
            <v>13.61</v>
          </cell>
        </row>
        <row r="11">
          <cell r="B11" t="str">
            <v>Pens Ind linked stakeholder</v>
          </cell>
          <cell r="C11">
            <v>0</v>
          </cell>
          <cell r="D11">
            <v>0.141696</v>
          </cell>
          <cell r="E11">
            <v>0.7264655</v>
          </cell>
          <cell r="F11">
            <v>0.7381865000000001</v>
          </cell>
          <cell r="G11">
            <v>0</v>
          </cell>
          <cell r="H11">
            <v>0.141696</v>
          </cell>
          <cell r="I11">
            <v>0.8681615</v>
          </cell>
          <cell r="J11">
            <v>1.606348</v>
          </cell>
          <cell r="K11">
            <v>0.2588875</v>
          </cell>
          <cell r="L11">
            <v>0.21111249999999998</v>
          </cell>
          <cell r="M11">
            <v>0</v>
          </cell>
          <cell r="N11">
            <v>0</v>
          </cell>
          <cell r="O11">
            <v>0.2588875</v>
          </cell>
          <cell r="P11">
            <v>0.47</v>
          </cell>
        </row>
        <row r="12">
          <cell r="A12" t="str">
            <v>Individual Pensions</v>
          </cell>
          <cell r="C12">
            <v>14.950600999999999</v>
          </cell>
          <cell r="D12">
            <v>17.903636000000006</v>
          </cell>
          <cell r="E12">
            <v>19.594769999999997</v>
          </cell>
          <cell r="F12">
            <v>15.450350000000007</v>
          </cell>
          <cell r="G12">
            <v>14.950600999999999</v>
          </cell>
          <cell r="H12">
            <v>32.854237000000005</v>
          </cell>
          <cell r="I12">
            <v>52.449007</v>
          </cell>
          <cell r="J12">
            <v>67.89935700000001</v>
          </cell>
          <cell r="K12">
            <v>8.794359</v>
          </cell>
          <cell r="L12">
            <v>9.415640999999997</v>
          </cell>
          <cell r="M12">
            <v>0</v>
          </cell>
          <cell r="N12">
            <v>0</v>
          </cell>
          <cell r="O12">
            <v>8.794359</v>
          </cell>
          <cell r="P12">
            <v>18.209999999999997</v>
          </cell>
          <cell r="Q12">
            <v>0</v>
          </cell>
          <cell r="R12">
            <v>0</v>
          </cell>
        </row>
        <row r="13">
          <cell r="B13" t="str">
            <v>Pensions Corporate non linked</v>
          </cell>
          <cell r="C13">
            <v>1.503596</v>
          </cell>
          <cell r="D13">
            <v>2.026147</v>
          </cell>
          <cell r="E13">
            <v>2.4095145000000002</v>
          </cell>
          <cell r="F13">
            <v>1.0159655</v>
          </cell>
          <cell r="G13">
            <v>1.503596</v>
          </cell>
          <cell r="H13">
            <v>3.529743</v>
          </cell>
          <cell r="I13">
            <v>5.9392575</v>
          </cell>
          <cell r="J13">
            <v>6.955223</v>
          </cell>
          <cell r="K13">
            <v>1.785383</v>
          </cell>
          <cell r="L13">
            <v>1.094617</v>
          </cell>
          <cell r="M13">
            <v>0</v>
          </cell>
          <cell r="N13">
            <v>0</v>
          </cell>
          <cell r="O13">
            <v>1.785383</v>
          </cell>
          <cell r="P13">
            <v>2.88</v>
          </cell>
        </row>
        <row r="14">
          <cell r="B14" t="str">
            <v>Pensions Corporate linked</v>
          </cell>
          <cell r="C14">
            <v>2.34051</v>
          </cell>
          <cell r="D14">
            <v>2.1282370000000004</v>
          </cell>
          <cell r="E14">
            <v>5.164809499999999</v>
          </cell>
          <cell r="F14">
            <v>2.8089095000000004</v>
          </cell>
          <cell r="G14">
            <v>2.34051</v>
          </cell>
          <cell r="H14">
            <v>4.4687470000000005</v>
          </cell>
          <cell r="I14">
            <v>9.6335565</v>
          </cell>
          <cell r="J14">
            <v>12.442466</v>
          </cell>
          <cell r="K14">
            <v>5.240761</v>
          </cell>
          <cell r="L14">
            <v>1.259239</v>
          </cell>
          <cell r="M14">
            <v>0</v>
          </cell>
          <cell r="N14">
            <v>0</v>
          </cell>
          <cell r="O14">
            <v>5.240761</v>
          </cell>
          <cell r="P14">
            <v>6.5</v>
          </cell>
        </row>
        <row r="15">
          <cell r="A15" t="str">
            <v>Corporate Pensions</v>
          </cell>
          <cell r="C15">
            <v>3.844106</v>
          </cell>
          <cell r="D15">
            <v>4.154384</v>
          </cell>
          <cell r="E15">
            <v>7.574323999999999</v>
          </cell>
          <cell r="F15">
            <v>3.8248750000000005</v>
          </cell>
          <cell r="G15">
            <v>3.844106</v>
          </cell>
          <cell r="H15">
            <v>7.99849</v>
          </cell>
          <cell r="I15">
            <v>15.572814</v>
          </cell>
          <cell r="J15">
            <v>19.397689</v>
          </cell>
          <cell r="K15">
            <v>7.026144</v>
          </cell>
          <cell r="L15">
            <v>2.3538559999999986</v>
          </cell>
          <cell r="M15">
            <v>0</v>
          </cell>
          <cell r="N15">
            <v>0</v>
          </cell>
          <cell r="O15">
            <v>7.026144</v>
          </cell>
          <cell r="P15">
            <v>9.379999999999999</v>
          </cell>
          <cell r="Q15">
            <v>0</v>
          </cell>
          <cell r="R15">
            <v>0</v>
          </cell>
        </row>
        <row r="16">
          <cell r="B16" t="str">
            <v>Prudence Bond (non-linked)</v>
          </cell>
          <cell r="C16">
            <v>0</v>
          </cell>
          <cell r="D16">
            <v>0</v>
          </cell>
          <cell r="E16">
            <v>0</v>
          </cell>
          <cell r="F16">
            <v>0</v>
          </cell>
          <cell r="G16">
            <v>0</v>
          </cell>
          <cell r="K16">
            <v>0</v>
          </cell>
          <cell r="L16">
            <v>0</v>
          </cell>
          <cell r="M16">
            <v>0</v>
          </cell>
          <cell r="N16">
            <v>0</v>
          </cell>
          <cell r="O16">
            <v>0</v>
          </cell>
        </row>
        <row r="17">
          <cell r="B17" t="str">
            <v>Prudence Bond (linked)</v>
          </cell>
          <cell r="C17">
            <v>0</v>
          </cell>
          <cell r="D17">
            <v>0</v>
          </cell>
          <cell r="E17">
            <v>0</v>
          </cell>
          <cell r="F17">
            <v>0</v>
          </cell>
          <cell r="G17">
            <v>0</v>
          </cell>
          <cell r="K17">
            <v>0</v>
          </cell>
          <cell r="L17">
            <v>0</v>
          </cell>
          <cell r="M17">
            <v>0</v>
          </cell>
          <cell r="N17">
            <v>0</v>
          </cell>
          <cell r="O17">
            <v>0</v>
          </cell>
        </row>
        <row r="18">
          <cell r="B18" t="str">
            <v>Home Purchaser non linked</v>
          </cell>
          <cell r="C18">
            <v>1.046345</v>
          </cell>
          <cell r="D18">
            <v>1.0393219999999999</v>
          </cell>
          <cell r="E18">
            <v>0.18087100000000023</v>
          </cell>
          <cell r="F18">
            <v>0.02698899999999993</v>
          </cell>
          <cell r="G18">
            <v>1.046345</v>
          </cell>
          <cell r="H18">
            <v>2.085667</v>
          </cell>
          <cell r="I18">
            <v>2.266538</v>
          </cell>
          <cell r="J18">
            <v>2.293527</v>
          </cell>
          <cell r="K18">
            <v>0.035111</v>
          </cell>
          <cell r="L18">
            <v>0.024888999999999994</v>
          </cell>
          <cell r="M18">
            <v>0</v>
          </cell>
          <cell r="N18">
            <v>0</v>
          </cell>
          <cell r="O18">
            <v>0.035111</v>
          </cell>
          <cell r="P18">
            <v>0.06</v>
          </cell>
        </row>
        <row r="19">
          <cell r="B19" t="str">
            <v>Home Purchaser linked</v>
          </cell>
          <cell r="C19">
            <v>2.413799</v>
          </cell>
          <cell r="D19">
            <v>2.063763</v>
          </cell>
          <cell r="E19">
            <v>0.3142580000000006</v>
          </cell>
          <cell r="F19">
            <v>0.009859999999999758</v>
          </cell>
          <cell r="G19">
            <v>2.413799</v>
          </cell>
          <cell r="H19">
            <v>4.477562</v>
          </cell>
          <cell r="I19">
            <v>4.79182</v>
          </cell>
          <cell r="J19">
            <v>4.80168</v>
          </cell>
          <cell r="K19">
            <v>0.030566</v>
          </cell>
          <cell r="L19">
            <v>0.009434000000000001</v>
          </cell>
          <cell r="M19">
            <v>0</v>
          </cell>
          <cell r="N19">
            <v>0</v>
          </cell>
          <cell r="O19">
            <v>0.030566</v>
          </cell>
          <cell r="P19">
            <v>0.04</v>
          </cell>
        </row>
        <row r="20">
          <cell r="B20" t="str">
            <v>Other (non-linked)</v>
          </cell>
          <cell r="C20">
            <v>2.404094</v>
          </cell>
          <cell r="D20">
            <v>3.1413499999999996</v>
          </cell>
          <cell r="E20">
            <v>3.404365999999999</v>
          </cell>
          <cell r="F20">
            <v>3.1599860000000004</v>
          </cell>
          <cell r="G20">
            <v>2.404094</v>
          </cell>
          <cell r="H20">
            <v>5.545444</v>
          </cell>
          <cell r="I20">
            <v>8.94981</v>
          </cell>
          <cell r="J20">
            <v>12.109796</v>
          </cell>
          <cell r="K20">
            <v>2.66542</v>
          </cell>
          <cell r="L20">
            <v>3.08458</v>
          </cell>
          <cell r="M20">
            <v>0</v>
          </cell>
          <cell r="N20">
            <v>0</v>
          </cell>
          <cell r="O20">
            <v>2.66542</v>
          </cell>
          <cell r="P20">
            <v>5.75</v>
          </cell>
        </row>
        <row r="21">
          <cell r="B21" t="str">
            <v>Other (linked)</v>
          </cell>
          <cell r="C21">
            <v>1.976915</v>
          </cell>
          <cell r="D21">
            <v>1.7932290000000002</v>
          </cell>
          <cell r="E21">
            <v>1.7508045999999995</v>
          </cell>
          <cell r="F21">
            <v>1.9184460000000003</v>
          </cell>
          <cell r="G21">
            <v>1.976915</v>
          </cell>
          <cell r="H21">
            <v>3.770144</v>
          </cell>
          <cell r="I21">
            <v>5.5209486</v>
          </cell>
          <cell r="J21">
            <v>7.4393946</v>
          </cell>
          <cell r="K21">
            <v>1.3394036</v>
          </cell>
          <cell r="L21">
            <v>1.0105964</v>
          </cell>
          <cell r="M21">
            <v>0</v>
          </cell>
          <cell r="N21">
            <v>0</v>
          </cell>
          <cell r="O21">
            <v>1.3394036</v>
          </cell>
          <cell r="P21">
            <v>2.35</v>
          </cell>
        </row>
        <row r="22">
          <cell r="A22" t="str">
            <v>Life</v>
          </cell>
          <cell r="C22">
            <v>7.841153</v>
          </cell>
          <cell r="D22">
            <v>8.037664</v>
          </cell>
          <cell r="E22">
            <v>5.6502995999999985</v>
          </cell>
          <cell r="F22">
            <v>5.115281000000001</v>
          </cell>
          <cell r="G22">
            <v>7.841153</v>
          </cell>
          <cell r="H22">
            <v>15.878817</v>
          </cell>
          <cell r="I22">
            <v>21.5291166</v>
          </cell>
          <cell r="J22">
            <v>26.644397599999998</v>
          </cell>
          <cell r="K22">
            <v>4.0705006</v>
          </cell>
          <cell r="L22">
            <v>4.129499399999999</v>
          </cell>
          <cell r="M22">
            <v>0</v>
          </cell>
          <cell r="N22">
            <v>0</v>
          </cell>
          <cell r="O22">
            <v>4.0705006</v>
          </cell>
          <cell r="P22">
            <v>8.2</v>
          </cell>
          <cell r="Q22">
            <v>0</v>
          </cell>
          <cell r="R22">
            <v>0</v>
          </cell>
        </row>
        <row r="23">
          <cell r="B23" t="str">
            <v>Investment Products</v>
          </cell>
        </row>
        <row r="24">
          <cell r="A24" t="str">
            <v>Investment Products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t="str">
            <v>Annuities - Internal</v>
          </cell>
          <cell r="C25">
            <v>0</v>
          </cell>
          <cell r="D25">
            <v>0</v>
          </cell>
          <cell r="E25">
            <v>0</v>
          </cell>
          <cell r="F25">
            <v>0</v>
          </cell>
          <cell r="K25">
            <v>0</v>
          </cell>
          <cell r="L25">
            <v>0</v>
          </cell>
          <cell r="M25">
            <v>0</v>
          </cell>
          <cell r="N25">
            <v>0</v>
          </cell>
        </row>
        <row r="26">
          <cell r="B26" t="str">
            <v>Annuities - External</v>
          </cell>
          <cell r="C26">
            <v>0</v>
          </cell>
          <cell r="D26">
            <v>0</v>
          </cell>
          <cell r="E26">
            <v>0</v>
          </cell>
          <cell r="F26">
            <v>0</v>
          </cell>
          <cell r="K26">
            <v>0</v>
          </cell>
          <cell r="L26">
            <v>0</v>
          </cell>
          <cell r="M26">
            <v>0</v>
          </cell>
          <cell r="N26">
            <v>0</v>
          </cell>
        </row>
        <row r="27">
          <cell r="A27" t="str">
            <v>Individual Annuities</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A28" t="str">
            <v>Sub-Total</v>
          </cell>
          <cell r="C28">
            <v>26.63586</v>
          </cell>
          <cell r="D28">
            <v>30.095684</v>
          </cell>
          <cell r="E28">
            <v>32.8193936</v>
          </cell>
          <cell r="F28">
            <v>24.39050600000001</v>
          </cell>
          <cell r="G28">
            <v>26.63586</v>
          </cell>
          <cell r="H28">
            <v>56.731544</v>
          </cell>
          <cell r="I28">
            <v>89.5509376</v>
          </cell>
          <cell r="J28">
            <v>113.94144360000001</v>
          </cell>
          <cell r="K28">
            <v>19.8910036</v>
          </cell>
          <cell r="L28">
            <v>15.89899639999999</v>
          </cell>
          <cell r="M28">
            <v>0</v>
          </cell>
          <cell r="N28">
            <v>0</v>
          </cell>
          <cell r="O28">
            <v>19.8910036</v>
          </cell>
          <cell r="P28">
            <v>35.78999999999999</v>
          </cell>
          <cell r="Q28">
            <v>0</v>
          </cell>
          <cell r="R28">
            <v>0</v>
          </cell>
        </row>
        <row r="29">
          <cell r="B29" t="str">
            <v>DSS Rebates</v>
          </cell>
          <cell r="C29">
            <v>0</v>
          </cell>
          <cell r="D29">
            <v>0</v>
          </cell>
          <cell r="E29">
            <v>0</v>
          </cell>
          <cell r="F29">
            <v>0</v>
          </cell>
          <cell r="K29">
            <v>0</v>
          </cell>
          <cell r="L29">
            <v>0</v>
          </cell>
          <cell r="M29">
            <v>0</v>
          </cell>
          <cell r="N29">
            <v>0</v>
          </cell>
        </row>
        <row r="30">
          <cell r="A30" t="str">
            <v>DSS Rebates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Total</v>
          </cell>
          <cell r="C31">
            <v>26.63586</v>
          </cell>
          <cell r="D31">
            <v>30.095684</v>
          </cell>
          <cell r="E31">
            <v>32.8193936</v>
          </cell>
          <cell r="F31">
            <v>24.39050600000001</v>
          </cell>
          <cell r="G31">
            <v>26.63586</v>
          </cell>
          <cell r="H31">
            <v>56.731544</v>
          </cell>
          <cell r="I31">
            <v>89.5509376</v>
          </cell>
          <cell r="J31">
            <v>113.94144360000001</v>
          </cell>
          <cell r="K31">
            <v>19.8910036</v>
          </cell>
          <cell r="L31">
            <v>15.89899639999999</v>
          </cell>
          <cell r="M31">
            <v>0</v>
          </cell>
          <cell r="N31">
            <v>0</v>
          </cell>
          <cell r="O31">
            <v>19.8910036</v>
          </cell>
          <cell r="P31">
            <v>35.78999999999999</v>
          </cell>
          <cell r="Q31">
            <v>0</v>
          </cell>
          <cell r="R31">
            <v>0</v>
          </cell>
        </row>
        <row r="34">
          <cell r="B34" t="str">
            <v>Pensions Individual non-linked</v>
          </cell>
          <cell r="C34">
            <v>19.450664500000002</v>
          </cell>
          <cell r="D34">
            <v>32.04265899999999</v>
          </cell>
          <cell r="E34">
            <v>16.942808500000005</v>
          </cell>
          <cell r="F34">
            <v>18.002883499999996</v>
          </cell>
          <cell r="G34">
            <v>19.450664500000002</v>
          </cell>
          <cell r="H34">
            <v>51.493323499999995</v>
          </cell>
          <cell r="I34">
            <v>68.436132</v>
          </cell>
          <cell r="J34">
            <v>86.4390155</v>
          </cell>
          <cell r="K34">
            <v>6.4445885</v>
          </cell>
          <cell r="L34">
            <v>3.425411499999999</v>
          </cell>
          <cell r="M34">
            <v>0</v>
          </cell>
          <cell r="N34">
            <v>0</v>
          </cell>
          <cell r="O34">
            <v>6.4445885</v>
          </cell>
          <cell r="P34">
            <v>9.87</v>
          </cell>
        </row>
        <row r="35">
          <cell r="B35" t="str">
            <v>Pen Ind non-linked stakeholder</v>
          </cell>
          <cell r="C35">
            <v>0</v>
          </cell>
          <cell r="D35">
            <v>0.0748165</v>
          </cell>
          <cell r="E35">
            <v>0.578118</v>
          </cell>
          <cell r="F35">
            <v>0.5989969999999999</v>
          </cell>
          <cell r="G35">
            <v>0</v>
          </cell>
          <cell r="H35">
            <v>0.0748165</v>
          </cell>
          <cell r="I35">
            <v>0.6529345</v>
          </cell>
          <cell r="J35">
            <v>1.2519315</v>
          </cell>
          <cell r="K35">
            <v>0.6893455</v>
          </cell>
          <cell r="L35">
            <v>0.47065449999999986</v>
          </cell>
          <cell r="M35">
            <v>0</v>
          </cell>
          <cell r="N35">
            <v>0</v>
          </cell>
          <cell r="O35">
            <v>0.6893455</v>
          </cell>
          <cell r="P35">
            <v>1.16</v>
          </cell>
        </row>
        <row r="36">
          <cell r="B36" t="str">
            <v>Pensions Individual linked</v>
          </cell>
          <cell r="C36">
            <v>34.6860175</v>
          </cell>
          <cell r="D36">
            <v>43.338795</v>
          </cell>
          <cell r="E36">
            <v>21.447378499999992</v>
          </cell>
          <cell r="F36">
            <v>30.554888500000033</v>
          </cell>
          <cell r="G36">
            <v>34.6860175</v>
          </cell>
          <cell r="H36">
            <v>78.0248125</v>
          </cell>
          <cell r="I36">
            <v>99.472191</v>
          </cell>
          <cell r="J36">
            <v>130.0270795</v>
          </cell>
          <cell r="K36">
            <v>24.419254499999997</v>
          </cell>
          <cell r="L36">
            <v>20.010745500000002</v>
          </cell>
          <cell r="M36">
            <v>0</v>
          </cell>
          <cell r="N36">
            <v>0</v>
          </cell>
          <cell r="O36">
            <v>24.419254499999997</v>
          </cell>
          <cell r="P36">
            <v>44.43</v>
          </cell>
        </row>
        <row r="37">
          <cell r="B37" t="str">
            <v>Pens Ind linked stakeholder</v>
          </cell>
          <cell r="C37">
            <v>0</v>
          </cell>
          <cell r="D37">
            <v>0.0748165</v>
          </cell>
          <cell r="E37">
            <v>0.578118</v>
          </cell>
          <cell r="F37">
            <v>0.5989969999999999</v>
          </cell>
          <cell r="G37">
            <v>0</v>
          </cell>
          <cell r="H37">
            <v>0.0748165</v>
          </cell>
          <cell r="I37">
            <v>0.6529345</v>
          </cell>
          <cell r="J37">
            <v>1.2519315</v>
          </cell>
          <cell r="K37">
            <v>0.6893455</v>
          </cell>
          <cell r="L37">
            <v>0.47065449999999986</v>
          </cell>
          <cell r="M37">
            <v>0</v>
          </cell>
          <cell r="N37">
            <v>0</v>
          </cell>
          <cell r="O37">
            <v>0.6893455</v>
          </cell>
          <cell r="P37">
            <v>1.16</v>
          </cell>
        </row>
        <row r="38">
          <cell r="A38" t="str">
            <v>Individual Pensions</v>
          </cell>
          <cell r="C38">
            <v>54.136682</v>
          </cell>
          <cell r="D38">
            <v>75.53108699999999</v>
          </cell>
          <cell r="E38">
            <v>39.546423000000004</v>
          </cell>
          <cell r="F38">
            <v>49.75576600000002</v>
          </cell>
          <cell r="G38">
            <v>54.136682</v>
          </cell>
          <cell r="H38">
            <v>129.667769</v>
          </cell>
          <cell r="I38">
            <v>169.214192</v>
          </cell>
          <cell r="J38">
            <v>218.96995800000002</v>
          </cell>
          <cell r="K38">
            <v>32.242534</v>
          </cell>
          <cell r="L38">
            <v>24.377466</v>
          </cell>
          <cell r="M38">
            <v>0</v>
          </cell>
          <cell r="N38">
            <v>0</v>
          </cell>
          <cell r="O38">
            <v>32.242534</v>
          </cell>
          <cell r="P38">
            <v>56.62</v>
          </cell>
          <cell r="Q38">
            <v>0</v>
          </cell>
          <cell r="R38">
            <v>0</v>
          </cell>
        </row>
        <row r="39">
          <cell r="B39" t="str">
            <v>Pensions Corporate non linked</v>
          </cell>
          <cell r="C39">
            <v>10.252587</v>
          </cell>
          <cell r="D39">
            <v>9.841982</v>
          </cell>
          <cell r="E39">
            <v>11.0401015</v>
          </cell>
          <cell r="F39">
            <v>12.432947000000004</v>
          </cell>
          <cell r="G39">
            <v>10.252587</v>
          </cell>
          <cell r="H39">
            <v>20.094569</v>
          </cell>
          <cell r="I39">
            <v>31.1346705</v>
          </cell>
          <cell r="J39">
            <v>43.567617500000004</v>
          </cell>
          <cell r="K39">
            <v>12.398811</v>
          </cell>
          <cell r="L39">
            <v>18.561189</v>
          </cell>
          <cell r="M39">
            <v>0</v>
          </cell>
          <cell r="N39">
            <v>0</v>
          </cell>
          <cell r="O39">
            <v>12.398811</v>
          </cell>
          <cell r="P39">
            <v>30.96</v>
          </cell>
        </row>
        <row r="40">
          <cell r="B40" t="str">
            <v>Pensions Corporate linked</v>
          </cell>
          <cell r="C40">
            <v>7.056184</v>
          </cell>
          <cell r="D40">
            <v>5.4516480000000005</v>
          </cell>
          <cell r="E40">
            <v>6.6906085</v>
          </cell>
          <cell r="F40">
            <v>18.831024000000003</v>
          </cell>
          <cell r="G40">
            <v>7.056184</v>
          </cell>
          <cell r="H40">
            <v>12.507832</v>
          </cell>
          <cell r="I40">
            <v>19.1984405</v>
          </cell>
          <cell r="J40">
            <v>38.0294645</v>
          </cell>
          <cell r="K40">
            <v>7.8198479999999995</v>
          </cell>
          <cell r="L40">
            <v>12.990151999999998</v>
          </cell>
          <cell r="M40">
            <v>0</v>
          </cell>
          <cell r="N40">
            <v>0</v>
          </cell>
          <cell r="O40">
            <v>7.8198479999999995</v>
          </cell>
          <cell r="P40">
            <v>20.81</v>
          </cell>
        </row>
        <row r="41">
          <cell r="A41" t="str">
            <v>Corporate Pensions</v>
          </cell>
          <cell r="C41">
            <v>17.308771</v>
          </cell>
          <cell r="D41">
            <v>15.29363</v>
          </cell>
          <cell r="E41">
            <v>17.730710000000002</v>
          </cell>
          <cell r="F41">
            <v>31.26397099999999</v>
          </cell>
          <cell r="G41">
            <v>17.308771</v>
          </cell>
          <cell r="H41">
            <v>32.602401</v>
          </cell>
          <cell r="I41">
            <v>50.333111</v>
          </cell>
          <cell r="J41">
            <v>81.597082</v>
          </cell>
          <cell r="K41">
            <v>20.218659</v>
          </cell>
          <cell r="L41">
            <v>31.551340999999997</v>
          </cell>
          <cell r="M41">
            <v>0</v>
          </cell>
          <cell r="N41">
            <v>0</v>
          </cell>
          <cell r="O41">
            <v>20.218659</v>
          </cell>
          <cell r="P41">
            <v>51.769999999999996</v>
          </cell>
          <cell r="Q41">
            <v>0</v>
          </cell>
          <cell r="R41">
            <v>0</v>
          </cell>
        </row>
        <row r="42">
          <cell r="B42" t="str">
            <v>Prudence Bond (non-linked)</v>
          </cell>
          <cell r="C42">
            <v>335.8</v>
          </cell>
          <cell r="D42">
            <v>354.3322809999999</v>
          </cell>
          <cell r="E42">
            <v>534.459413</v>
          </cell>
          <cell r="F42">
            <v>748.9118290000001</v>
          </cell>
          <cell r="G42">
            <v>335.8</v>
          </cell>
          <cell r="H42">
            <v>690.1322809999999</v>
          </cell>
          <cell r="I42">
            <v>1224.591694</v>
          </cell>
          <cell r="J42">
            <v>1973.503523</v>
          </cell>
          <cell r="K42">
            <v>717.784963</v>
          </cell>
          <cell r="L42">
            <v>461.82503699999995</v>
          </cell>
          <cell r="M42">
            <v>0</v>
          </cell>
          <cell r="N42">
            <v>0</v>
          </cell>
          <cell r="O42">
            <v>717.784963</v>
          </cell>
          <cell r="P42">
            <v>1179.61</v>
          </cell>
        </row>
        <row r="43">
          <cell r="B43" t="str">
            <v>Prudence Bond (linked)</v>
          </cell>
          <cell r="C43">
            <v>1.67743</v>
          </cell>
          <cell r="D43">
            <v>0</v>
          </cell>
          <cell r="E43">
            <v>0</v>
          </cell>
          <cell r="F43">
            <v>0</v>
          </cell>
          <cell r="G43">
            <v>1.67743</v>
          </cell>
          <cell r="H43">
            <v>1.67743</v>
          </cell>
          <cell r="I43">
            <v>1.67743</v>
          </cell>
          <cell r="J43">
            <v>1.67743</v>
          </cell>
          <cell r="K43">
            <v>0</v>
          </cell>
          <cell r="L43">
            <v>0</v>
          </cell>
          <cell r="M43">
            <v>0</v>
          </cell>
          <cell r="N43">
            <v>0</v>
          </cell>
          <cell r="O43">
            <v>0</v>
          </cell>
          <cell r="P43">
            <v>0</v>
          </cell>
        </row>
        <row r="44">
          <cell r="B44" t="str">
            <v>Other (non-linked)</v>
          </cell>
          <cell r="C44">
            <v>0</v>
          </cell>
          <cell r="D44">
            <v>0</v>
          </cell>
          <cell r="E44">
            <v>0</v>
          </cell>
          <cell r="F44">
            <v>0</v>
          </cell>
          <cell r="G44">
            <v>0</v>
          </cell>
          <cell r="H44">
            <v>0</v>
          </cell>
          <cell r="I44">
            <v>0</v>
          </cell>
          <cell r="J44">
            <v>0</v>
          </cell>
          <cell r="K44">
            <v>0</v>
          </cell>
          <cell r="L44">
            <v>0</v>
          </cell>
          <cell r="M44">
            <v>0</v>
          </cell>
          <cell r="N44">
            <v>0</v>
          </cell>
          <cell r="O44">
            <v>0</v>
          </cell>
          <cell r="P44">
            <v>0</v>
          </cell>
        </row>
        <row r="45">
          <cell r="B45" t="str">
            <v>Other (linked)</v>
          </cell>
          <cell r="C45">
            <v>65.88009600000001</v>
          </cell>
          <cell r="D45">
            <v>76.534256</v>
          </cell>
          <cell r="E45">
            <v>95.09186857</v>
          </cell>
          <cell r="F45">
            <v>84.54814647</v>
          </cell>
          <cell r="G45">
            <v>65.88009600000001</v>
          </cell>
          <cell r="H45">
            <v>142.414352</v>
          </cell>
          <cell r="I45">
            <v>237.50622057</v>
          </cell>
          <cell r="J45">
            <v>322.05436704</v>
          </cell>
          <cell r="K45">
            <v>76.719582</v>
          </cell>
          <cell r="L45">
            <v>93.250418</v>
          </cell>
          <cell r="M45">
            <v>0</v>
          </cell>
          <cell r="N45">
            <v>0</v>
          </cell>
          <cell r="O45">
            <v>76.719582</v>
          </cell>
          <cell r="P45">
            <v>169.97</v>
          </cell>
        </row>
        <row r="46">
          <cell r="A46" t="str">
            <v>Life</v>
          </cell>
          <cell r="C46">
            <v>403.357526</v>
          </cell>
          <cell r="D46">
            <v>430.8665369999999</v>
          </cell>
          <cell r="E46">
            <v>629.5512815700001</v>
          </cell>
          <cell r="F46">
            <v>833.4599754700002</v>
          </cell>
          <cell r="G46">
            <v>403.357526</v>
          </cell>
          <cell r="H46">
            <v>834.2240629999999</v>
          </cell>
          <cell r="I46">
            <v>1463.77534457</v>
          </cell>
          <cell r="J46">
            <v>2297.2353200400003</v>
          </cell>
          <cell r="K46">
            <v>794.504545</v>
          </cell>
          <cell r="L46">
            <v>555.0754549999999</v>
          </cell>
          <cell r="M46">
            <v>0</v>
          </cell>
          <cell r="N46">
            <v>0</v>
          </cell>
          <cell r="O46">
            <v>794.504545</v>
          </cell>
          <cell r="P46">
            <v>1349.58</v>
          </cell>
          <cell r="Q46">
            <v>0</v>
          </cell>
          <cell r="R46">
            <v>0</v>
          </cell>
        </row>
        <row r="47">
          <cell r="B47" t="str">
            <v>Investment Products</v>
          </cell>
        </row>
        <row r="48">
          <cell r="A48" t="str">
            <v>Investment Products</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t="str">
            <v>Annuities - Internal</v>
          </cell>
          <cell r="C49">
            <v>30.9772</v>
          </cell>
          <cell r="D49">
            <v>35.319215</v>
          </cell>
          <cell r="E49">
            <v>34.303585</v>
          </cell>
          <cell r="F49">
            <v>38.5</v>
          </cell>
          <cell r="G49">
            <v>30.9772</v>
          </cell>
          <cell r="H49">
            <v>66.296415</v>
          </cell>
          <cell r="I49">
            <v>100.6</v>
          </cell>
          <cell r="J49">
            <v>139.1</v>
          </cell>
          <cell r="K49">
            <v>44.54083</v>
          </cell>
          <cell r="L49">
            <v>32.189170000000004</v>
          </cell>
          <cell r="M49">
            <v>0</v>
          </cell>
          <cell r="N49">
            <v>0</v>
          </cell>
          <cell r="O49">
            <v>44.54083</v>
          </cell>
          <cell r="P49">
            <v>76.73</v>
          </cell>
        </row>
        <row r="50">
          <cell r="B50" t="str">
            <v>Annuities - External</v>
          </cell>
          <cell r="C50">
            <v>0</v>
          </cell>
          <cell r="D50">
            <v>0</v>
          </cell>
          <cell r="E50">
            <v>0</v>
          </cell>
          <cell r="F50">
            <v>0</v>
          </cell>
          <cell r="G50">
            <v>0</v>
          </cell>
          <cell r="H50">
            <v>0</v>
          </cell>
          <cell r="K50">
            <v>0</v>
          </cell>
          <cell r="L50">
            <v>0</v>
          </cell>
          <cell r="M50">
            <v>0</v>
          </cell>
          <cell r="N50">
            <v>0</v>
          </cell>
          <cell r="O50">
            <v>0</v>
          </cell>
          <cell r="P50">
            <v>0</v>
          </cell>
        </row>
        <row r="51">
          <cell r="A51" t="str">
            <v>Individual Annuities</v>
          </cell>
          <cell r="C51">
            <v>30.9772</v>
          </cell>
          <cell r="D51">
            <v>35.319215</v>
          </cell>
          <cell r="E51">
            <v>34.303585</v>
          </cell>
          <cell r="F51">
            <v>38.5</v>
          </cell>
          <cell r="G51">
            <v>30.9772</v>
          </cell>
          <cell r="H51">
            <v>66.296415</v>
          </cell>
          <cell r="I51">
            <v>100.6</v>
          </cell>
          <cell r="J51">
            <v>139.1</v>
          </cell>
          <cell r="K51">
            <v>44.54083</v>
          </cell>
          <cell r="L51">
            <v>32.189170000000004</v>
          </cell>
          <cell r="M51">
            <v>0</v>
          </cell>
          <cell r="N51">
            <v>0</v>
          </cell>
          <cell r="O51">
            <v>44.54083</v>
          </cell>
          <cell r="P51">
            <v>76.73</v>
          </cell>
          <cell r="Q51">
            <v>0</v>
          </cell>
          <cell r="R51">
            <v>0</v>
          </cell>
        </row>
        <row r="52">
          <cell r="A52" t="str">
            <v>Sub-Total</v>
          </cell>
          <cell r="C52">
            <v>505.780179</v>
          </cell>
          <cell r="D52">
            <v>557.010469</v>
          </cell>
          <cell r="E52">
            <v>721.13199957</v>
          </cell>
          <cell r="F52">
            <v>952.9797124700009</v>
          </cell>
          <cell r="G52">
            <v>505.780179</v>
          </cell>
          <cell r="H52">
            <v>1062.790648</v>
          </cell>
          <cell r="I52">
            <v>1783.92264757</v>
          </cell>
          <cell r="J52">
            <v>2736.9023600400005</v>
          </cell>
          <cell r="K52">
            <v>891.506568</v>
          </cell>
          <cell r="L52">
            <v>643.1934319999998</v>
          </cell>
          <cell r="M52">
            <v>0</v>
          </cell>
          <cell r="N52">
            <v>0</v>
          </cell>
          <cell r="O52">
            <v>891.506568</v>
          </cell>
          <cell r="P52">
            <v>1534.6999999999998</v>
          </cell>
          <cell r="Q52">
            <v>0</v>
          </cell>
          <cell r="R52">
            <v>0</v>
          </cell>
        </row>
        <row r="53">
          <cell r="B53" t="str">
            <v>DSS Rebates</v>
          </cell>
          <cell r="C53">
            <v>55</v>
          </cell>
          <cell r="D53">
            <v>0</v>
          </cell>
          <cell r="E53">
            <v>0</v>
          </cell>
          <cell r="F53">
            <v>9.099999999999994</v>
          </cell>
          <cell r="G53">
            <v>55</v>
          </cell>
          <cell r="H53">
            <v>55</v>
          </cell>
          <cell r="I53">
            <v>55</v>
          </cell>
          <cell r="J53">
            <v>64.1</v>
          </cell>
          <cell r="K53">
            <v>45</v>
          </cell>
          <cell r="L53">
            <v>0</v>
          </cell>
          <cell r="M53">
            <v>0</v>
          </cell>
          <cell r="N53">
            <v>0</v>
          </cell>
          <cell r="O53">
            <v>45</v>
          </cell>
          <cell r="P53">
            <v>45</v>
          </cell>
        </row>
        <row r="54">
          <cell r="A54" t="str">
            <v>DSS Rebates</v>
          </cell>
          <cell r="C54">
            <v>55</v>
          </cell>
          <cell r="D54">
            <v>0</v>
          </cell>
          <cell r="E54">
            <v>0</v>
          </cell>
          <cell r="F54">
            <v>9.099999999999994</v>
          </cell>
          <cell r="G54">
            <v>55</v>
          </cell>
          <cell r="H54">
            <v>55</v>
          </cell>
          <cell r="I54">
            <v>55</v>
          </cell>
          <cell r="J54">
            <v>64.1</v>
          </cell>
          <cell r="K54">
            <v>45</v>
          </cell>
          <cell r="L54">
            <v>0</v>
          </cell>
          <cell r="M54">
            <v>0</v>
          </cell>
          <cell r="N54">
            <v>0</v>
          </cell>
          <cell r="O54">
            <v>45</v>
          </cell>
          <cell r="P54">
            <v>45</v>
          </cell>
          <cell r="Q54">
            <v>0</v>
          </cell>
          <cell r="R54">
            <v>0</v>
          </cell>
        </row>
        <row r="55">
          <cell r="A55" t="str">
            <v>Total</v>
          </cell>
          <cell r="C55">
            <v>560.780179</v>
          </cell>
          <cell r="D55">
            <v>557.010469</v>
          </cell>
          <cell r="E55">
            <v>721.13199957</v>
          </cell>
          <cell r="F55">
            <v>962.0797124700008</v>
          </cell>
          <cell r="G55">
            <v>560.780179</v>
          </cell>
          <cell r="H55">
            <v>1117.790648</v>
          </cell>
          <cell r="I55">
            <v>1838.92264757</v>
          </cell>
          <cell r="J55">
            <v>2801.0023600400004</v>
          </cell>
          <cell r="K55">
            <v>936.506568</v>
          </cell>
          <cell r="L55">
            <v>643.1934319999998</v>
          </cell>
          <cell r="M55">
            <v>0</v>
          </cell>
          <cell r="N55">
            <v>0</v>
          </cell>
          <cell r="O55">
            <v>936.506568</v>
          </cell>
          <cell r="P55">
            <v>1579.6999999999998</v>
          </cell>
          <cell r="Q55">
            <v>0</v>
          </cell>
          <cell r="R55">
            <v>0</v>
          </cell>
        </row>
      </sheetData>
      <sheetData sheetId="7">
        <row r="8">
          <cell r="B8" t="str">
            <v>Pensions Individual non-linked</v>
          </cell>
          <cell r="C8">
            <v>0</v>
          </cell>
          <cell r="D8">
            <v>0</v>
          </cell>
          <cell r="E8">
            <v>0</v>
          </cell>
          <cell r="F8">
            <v>0</v>
          </cell>
          <cell r="G8">
            <v>0</v>
          </cell>
          <cell r="H8">
            <v>0</v>
          </cell>
          <cell r="I8">
            <v>0</v>
          </cell>
          <cell r="K8">
            <v>0</v>
          </cell>
          <cell r="L8">
            <v>0</v>
          </cell>
          <cell r="M8">
            <v>0</v>
          </cell>
          <cell r="N8">
            <v>0</v>
          </cell>
        </row>
        <row r="9">
          <cell r="B9" t="str">
            <v>Pensions Individual linked</v>
          </cell>
          <cell r="C9">
            <v>0</v>
          </cell>
          <cell r="D9">
            <v>0</v>
          </cell>
          <cell r="E9">
            <v>0</v>
          </cell>
          <cell r="F9">
            <v>0</v>
          </cell>
          <cell r="G9">
            <v>0</v>
          </cell>
          <cell r="H9">
            <v>0</v>
          </cell>
          <cell r="I9">
            <v>0</v>
          </cell>
          <cell r="K9">
            <v>0</v>
          </cell>
          <cell r="L9">
            <v>0</v>
          </cell>
          <cell r="M9">
            <v>0</v>
          </cell>
          <cell r="N9">
            <v>0</v>
          </cell>
        </row>
        <row r="10">
          <cell r="A10" t="str">
            <v>Individual Pensions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B11" t="str">
            <v>Stakeholder</v>
          </cell>
          <cell r="C11">
            <v>0</v>
          </cell>
          <cell r="D11">
            <v>0.004</v>
          </cell>
          <cell r="E11">
            <v>1.216</v>
          </cell>
          <cell r="F11">
            <v>1.1700000000000002</v>
          </cell>
          <cell r="G11">
            <v>0</v>
          </cell>
          <cell r="H11">
            <v>0.004</v>
          </cell>
          <cell r="I11">
            <v>1.22</v>
          </cell>
          <cell r="J11">
            <v>2.39</v>
          </cell>
          <cell r="K11">
            <v>1.444</v>
          </cell>
          <cell r="L11">
            <v>2.3770000000000002</v>
          </cell>
          <cell r="M11">
            <v>0</v>
          </cell>
          <cell r="N11">
            <v>0</v>
          </cell>
          <cell r="O11">
            <v>1.444</v>
          </cell>
          <cell r="P11">
            <v>3.821</v>
          </cell>
        </row>
        <row r="12">
          <cell r="B12" t="str">
            <v>Pensions Corporate non-linked</v>
          </cell>
          <cell r="C12">
            <v>32.56</v>
          </cell>
          <cell r="D12">
            <v>33.739999999999995</v>
          </cell>
          <cell r="E12">
            <v>29.299999999999997</v>
          </cell>
          <cell r="F12">
            <v>11.120000000000005</v>
          </cell>
          <cell r="G12">
            <v>32.56</v>
          </cell>
          <cell r="H12">
            <v>66.3</v>
          </cell>
          <cell r="I12">
            <v>95.6</v>
          </cell>
          <cell r="J12">
            <v>106.72</v>
          </cell>
          <cell r="K12">
            <v>17.744</v>
          </cell>
          <cell r="L12">
            <v>22.070999999999998</v>
          </cell>
          <cell r="M12">
            <v>0</v>
          </cell>
          <cell r="N12">
            <v>0</v>
          </cell>
          <cell r="O12">
            <v>17.744</v>
          </cell>
          <cell r="P12">
            <v>39.815</v>
          </cell>
        </row>
        <row r="13">
          <cell r="B13" t="str">
            <v>Pensions Corporate linked</v>
          </cell>
          <cell r="C13">
            <v>3.2</v>
          </cell>
          <cell r="D13">
            <v>2.79</v>
          </cell>
          <cell r="E13">
            <v>1.8599999999999994</v>
          </cell>
          <cell r="F13">
            <v>14.32</v>
          </cell>
          <cell r="G13">
            <v>3.2</v>
          </cell>
          <cell r="H13">
            <v>5.99</v>
          </cell>
          <cell r="I13">
            <v>7.85</v>
          </cell>
          <cell r="J13">
            <v>22.169999999999998</v>
          </cell>
          <cell r="K13">
            <v>4.23</v>
          </cell>
          <cell r="L13">
            <v>5.686999999999999</v>
          </cell>
          <cell r="M13">
            <v>0</v>
          </cell>
          <cell r="N13">
            <v>0</v>
          </cell>
          <cell r="O13">
            <v>4.23</v>
          </cell>
          <cell r="P13">
            <v>9.917</v>
          </cell>
        </row>
        <row r="14">
          <cell r="A14" t="str">
            <v>Corporate Pensions</v>
          </cell>
          <cell r="C14">
            <v>35.760000000000005</v>
          </cell>
          <cell r="D14">
            <v>36.53399999999999</v>
          </cell>
          <cell r="E14">
            <v>32.37599999999999</v>
          </cell>
          <cell r="F14">
            <v>26.610000000000014</v>
          </cell>
          <cell r="G14">
            <v>35.760000000000005</v>
          </cell>
          <cell r="H14">
            <v>72.294</v>
          </cell>
          <cell r="I14">
            <v>104.66999999999999</v>
          </cell>
          <cell r="J14">
            <v>131.28</v>
          </cell>
          <cell r="K14">
            <v>23.418</v>
          </cell>
          <cell r="L14">
            <v>30.134999999999998</v>
          </cell>
          <cell r="M14">
            <v>0</v>
          </cell>
          <cell r="N14">
            <v>0</v>
          </cell>
          <cell r="O14">
            <v>23.418</v>
          </cell>
          <cell r="P14">
            <v>53.553</v>
          </cell>
          <cell r="Q14">
            <v>0</v>
          </cell>
          <cell r="R14">
            <v>0</v>
          </cell>
        </row>
        <row r="15">
          <cell r="B15" t="str">
            <v>Other (non-linked)</v>
          </cell>
          <cell r="C15">
            <v>0</v>
          </cell>
          <cell r="D15">
            <v>0</v>
          </cell>
          <cell r="E15">
            <v>0</v>
          </cell>
          <cell r="F15">
            <v>0</v>
          </cell>
          <cell r="G15">
            <v>0</v>
          </cell>
          <cell r="K15">
            <v>0</v>
          </cell>
          <cell r="L15">
            <v>0</v>
          </cell>
          <cell r="M15">
            <v>0</v>
          </cell>
          <cell r="N15">
            <v>0</v>
          </cell>
          <cell r="O15">
            <v>0</v>
          </cell>
        </row>
        <row r="16">
          <cell r="B16" t="str">
            <v>Other (linked)</v>
          </cell>
          <cell r="C16">
            <v>0</v>
          </cell>
          <cell r="D16">
            <v>0</v>
          </cell>
          <cell r="E16">
            <v>0</v>
          </cell>
          <cell r="F16">
            <v>0</v>
          </cell>
          <cell r="G16">
            <v>0</v>
          </cell>
          <cell r="K16">
            <v>0</v>
          </cell>
          <cell r="L16">
            <v>0</v>
          </cell>
          <cell r="M16">
            <v>0</v>
          </cell>
          <cell r="N16">
            <v>0</v>
          </cell>
          <cell r="O16">
            <v>0</v>
          </cell>
        </row>
        <row r="17">
          <cell r="A17" t="str">
            <v>Life</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row>
        <row r="18">
          <cell r="B18" t="str">
            <v>Investment Products</v>
          </cell>
          <cell r="C18">
            <v>0</v>
          </cell>
          <cell r="D18">
            <v>0</v>
          </cell>
          <cell r="E18">
            <v>0</v>
          </cell>
          <cell r="F18">
            <v>0</v>
          </cell>
          <cell r="G18">
            <v>0</v>
          </cell>
          <cell r="K18">
            <v>0</v>
          </cell>
          <cell r="L18">
            <v>0</v>
          </cell>
          <cell r="M18">
            <v>0</v>
          </cell>
          <cell r="N18">
            <v>0</v>
          </cell>
          <cell r="O18">
            <v>0</v>
          </cell>
        </row>
        <row r="19">
          <cell r="A19" t="str">
            <v>Investment Products</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B20" t="str">
            <v>Annuities - Internal</v>
          </cell>
          <cell r="C20">
            <v>0</v>
          </cell>
          <cell r="D20">
            <v>0</v>
          </cell>
          <cell r="E20">
            <v>0</v>
          </cell>
          <cell r="F20">
            <v>0</v>
          </cell>
          <cell r="K20">
            <v>0</v>
          </cell>
          <cell r="L20">
            <v>0</v>
          </cell>
          <cell r="M20">
            <v>0</v>
          </cell>
          <cell r="N20">
            <v>0</v>
          </cell>
        </row>
        <row r="21">
          <cell r="A21" t="str">
            <v>Individual Annuities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row>
        <row r="22">
          <cell r="A22" t="str">
            <v>Sub-Total</v>
          </cell>
          <cell r="C22">
            <v>35.760000000000005</v>
          </cell>
          <cell r="D22">
            <v>36.53399999999999</v>
          </cell>
          <cell r="E22">
            <v>32.37599999999999</v>
          </cell>
          <cell r="F22">
            <v>26.610000000000014</v>
          </cell>
          <cell r="G22">
            <v>35.760000000000005</v>
          </cell>
          <cell r="H22">
            <v>72.294</v>
          </cell>
          <cell r="I22">
            <v>104.66999999999999</v>
          </cell>
          <cell r="J22">
            <v>131.28</v>
          </cell>
          <cell r="K22">
            <v>23.418</v>
          </cell>
          <cell r="L22">
            <v>30.134999999999998</v>
          </cell>
          <cell r="M22">
            <v>0</v>
          </cell>
          <cell r="N22">
            <v>0</v>
          </cell>
          <cell r="O22">
            <v>23.418</v>
          </cell>
          <cell r="P22">
            <v>53.553</v>
          </cell>
          <cell r="Q22">
            <v>0</v>
          </cell>
          <cell r="R22">
            <v>0</v>
          </cell>
        </row>
        <row r="23">
          <cell r="B23" t="str">
            <v>DSS Rebates</v>
          </cell>
          <cell r="C23">
            <v>0</v>
          </cell>
          <cell r="D23">
            <v>0</v>
          </cell>
          <cell r="E23">
            <v>0</v>
          </cell>
          <cell r="F23">
            <v>0</v>
          </cell>
          <cell r="K23">
            <v>0</v>
          </cell>
          <cell r="L23">
            <v>0</v>
          </cell>
          <cell r="M23">
            <v>0</v>
          </cell>
          <cell r="N23">
            <v>0</v>
          </cell>
        </row>
        <row r="24">
          <cell r="A24" t="str">
            <v>DSS Rebates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A25" t="str">
            <v>Total</v>
          </cell>
          <cell r="C25">
            <v>35.760000000000005</v>
          </cell>
          <cell r="D25">
            <v>36.53399999999999</v>
          </cell>
          <cell r="E25">
            <v>32.37599999999999</v>
          </cell>
          <cell r="F25">
            <v>26.610000000000014</v>
          </cell>
          <cell r="G25">
            <v>35.760000000000005</v>
          </cell>
          <cell r="H25">
            <v>72.294</v>
          </cell>
          <cell r="I25">
            <v>104.66999999999999</v>
          </cell>
          <cell r="J25">
            <v>131.28</v>
          </cell>
          <cell r="K25">
            <v>23.418</v>
          </cell>
          <cell r="L25">
            <v>30.134999999999998</v>
          </cell>
          <cell r="M25">
            <v>0</v>
          </cell>
          <cell r="N25">
            <v>0</v>
          </cell>
          <cell r="O25">
            <v>23.418</v>
          </cell>
          <cell r="P25">
            <v>53.553</v>
          </cell>
          <cell r="Q25">
            <v>0</v>
          </cell>
          <cell r="R25">
            <v>0</v>
          </cell>
        </row>
        <row r="28">
          <cell r="B28" t="str">
            <v>Pensions Individual non-linked</v>
          </cell>
          <cell r="C28">
            <v>0</v>
          </cell>
          <cell r="D28">
            <v>0</v>
          </cell>
          <cell r="E28">
            <v>0</v>
          </cell>
          <cell r="F28">
            <v>0</v>
          </cell>
          <cell r="G28">
            <v>0</v>
          </cell>
          <cell r="H28">
            <v>0</v>
          </cell>
          <cell r="I28">
            <v>0</v>
          </cell>
          <cell r="K28">
            <v>0</v>
          </cell>
          <cell r="L28">
            <v>0</v>
          </cell>
          <cell r="M28">
            <v>0</v>
          </cell>
          <cell r="N28">
            <v>0</v>
          </cell>
        </row>
        <row r="29">
          <cell r="B29" t="str">
            <v>Pensions Individual linked</v>
          </cell>
          <cell r="C29">
            <v>0</v>
          </cell>
          <cell r="D29">
            <v>0</v>
          </cell>
          <cell r="E29">
            <v>0</v>
          </cell>
          <cell r="F29">
            <v>0</v>
          </cell>
          <cell r="G29">
            <v>0</v>
          </cell>
          <cell r="H29">
            <v>0</v>
          </cell>
          <cell r="I29">
            <v>0</v>
          </cell>
          <cell r="K29">
            <v>0</v>
          </cell>
          <cell r="L29">
            <v>0</v>
          </cell>
          <cell r="M29">
            <v>0</v>
          </cell>
          <cell r="N29">
            <v>0</v>
          </cell>
        </row>
        <row r="30">
          <cell r="A30" t="str">
            <v>Individual Pensions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B31" t="str">
            <v>Stakeholder</v>
          </cell>
          <cell r="C31">
            <v>0</v>
          </cell>
          <cell r="D31">
            <v>0.11</v>
          </cell>
          <cell r="E31">
            <v>0.36</v>
          </cell>
          <cell r="F31">
            <v>1.7600000000000002</v>
          </cell>
          <cell r="G31">
            <v>0</v>
          </cell>
          <cell r="H31">
            <v>0.11</v>
          </cell>
          <cell r="I31">
            <v>0.47</v>
          </cell>
          <cell r="J31">
            <v>2.23</v>
          </cell>
          <cell r="K31">
            <v>1.99</v>
          </cell>
          <cell r="L31">
            <v>1.6609999999999998</v>
          </cell>
          <cell r="M31">
            <v>0</v>
          </cell>
          <cell r="N31">
            <v>0</v>
          </cell>
          <cell r="O31">
            <v>1.99</v>
          </cell>
          <cell r="P31">
            <v>3.651</v>
          </cell>
        </row>
        <row r="32">
          <cell r="B32" t="str">
            <v>Pensions Corporate non-linked</v>
          </cell>
          <cell r="C32">
            <v>27.34</v>
          </cell>
          <cell r="D32">
            <v>22.780000000000005</v>
          </cell>
          <cell r="E32">
            <v>17.699999999999985</v>
          </cell>
          <cell r="F32">
            <v>17.18000000000001</v>
          </cell>
          <cell r="G32">
            <v>27.34</v>
          </cell>
          <cell r="H32">
            <v>50.120000000000005</v>
          </cell>
          <cell r="I32">
            <v>67.82</v>
          </cell>
          <cell r="J32">
            <v>85</v>
          </cell>
          <cell r="K32">
            <v>42.882</v>
          </cell>
          <cell r="L32">
            <v>36.67600000000001</v>
          </cell>
          <cell r="M32">
            <v>0</v>
          </cell>
          <cell r="N32">
            <v>0</v>
          </cell>
          <cell r="O32">
            <v>42.882</v>
          </cell>
          <cell r="P32">
            <v>79.558</v>
          </cell>
        </row>
        <row r="33">
          <cell r="B33" t="str">
            <v>Pensions Corporate linked</v>
          </cell>
          <cell r="C33">
            <v>151.7</v>
          </cell>
          <cell r="D33">
            <v>45.670000000000016</v>
          </cell>
          <cell r="E33">
            <v>111.07</v>
          </cell>
          <cell r="F33">
            <v>73.56</v>
          </cell>
          <cell r="G33">
            <v>151.7</v>
          </cell>
          <cell r="H33">
            <v>197.37</v>
          </cell>
          <cell r="I33">
            <v>308.44</v>
          </cell>
          <cell r="J33">
            <v>382</v>
          </cell>
          <cell r="K33">
            <v>224.016</v>
          </cell>
          <cell r="L33">
            <v>87.55300000000003</v>
          </cell>
          <cell r="M33">
            <v>0</v>
          </cell>
          <cell r="N33">
            <v>0</v>
          </cell>
          <cell r="O33">
            <v>224.016</v>
          </cell>
          <cell r="P33">
            <v>311.569</v>
          </cell>
        </row>
        <row r="34">
          <cell r="A34" t="str">
            <v>Corporate Pensions</v>
          </cell>
          <cell r="C34">
            <v>179.04</v>
          </cell>
          <cell r="D34">
            <v>68.56000000000003</v>
          </cell>
          <cell r="E34">
            <v>129.13</v>
          </cell>
          <cell r="F34">
            <v>92.50000000000003</v>
          </cell>
          <cell r="G34">
            <v>179.04</v>
          </cell>
          <cell r="H34">
            <v>247.60000000000002</v>
          </cell>
          <cell r="I34">
            <v>376.73</v>
          </cell>
          <cell r="J34">
            <v>469.23</v>
          </cell>
          <cell r="K34">
            <v>268.888</v>
          </cell>
          <cell r="L34">
            <v>125.89000000000004</v>
          </cell>
          <cell r="M34">
            <v>0</v>
          </cell>
          <cell r="N34">
            <v>0</v>
          </cell>
          <cell r="O34">
            <v>268.888</v>
          </cell>
          <cell r="P34">
            <v>394.778</v>
          </cell>
          <cell r="Q34">
            <v>0</v>
          </cell>
          <cell r="R34">
            <v>0</v>
          </cell>
        </row>
        <row r="35">
          <cell r="B35" t="str">
            <v>Other (non-linked)</v>
          </cell>
          <cell r="C35">
            <v>0</v>
          </cell>
          <cell r="D35">
            <v>0</v>
          </cell>
          <cell r="E35">
            <v>0</v>
          </cell>
          <cell r="F35">
            <v>0</v>
          </cell>
          <cell r="G35">
            <v>0</v>
          </cell>
          <cell r="K35">
            <v>0</v>
          </cell>
          <cell r="L35">
            <v>0</v>
          </cell>
          <cell r="M35">
            <v>0</v>
          </cell>
          <cell r="N35">
            <v>0</v>
          </cell>
          <cell r="O35">
            <v>0</v>
          </cell>
        </row>
        <row r="36">
          <cell r="B36" t="str">
            <v>Other (linked)</v>
          </cell>
          <cell r="C36">
            <v>0</v>
          </cell>
          <cell r="D36">
            <v>0</v>
          </cell>
          <cell r="E36">
            <v>0</v>
          </cell>
          <cell r="F36">
            <v>0</v>
          </cell>
          <cell r="G36">
            <v>0</v>
          </cell>
          <cell r="K36">
            <v>0</v>
          </cell>
          <cell r="L36">
            <v>0</v>
          </cell>
          <cell r="M36">
            <v>0</v>
          </cell>
          <cell r="N36">
            <v>0</v>
          </cell>
          <cell r="O36">
            <v>0</v>
          </cell>
        </row>
        <row r="37">
          <cell r="A37" t="str">
            <v>Life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t="str">
            <v>Investment Products</v>
          </cell>
          <cell r="C38">
            <v>0</v>
          </cell>
          <cell r="D38">
            <v>0</v>
          </cell>
          <cell r="E38">
            <v>0</v>
          </cell>
          <cell r="F38">
            <v>0</v>
          </cell>
          <cell r="G38">
            <v>0</v>
          </cell>
          <cell r="K38">
            <v>0</v>
          </cell>
          <cell r="L38">
            <v>0</v>
          </cell>
          <cell r="M38">
            <v>0</v>
          </cell>
          <cell r="N38">
            <v>0</v>
          </cell>
          <cell r="O38">
            <v>0</v>
          </cell>
        </row>
        <row r="39">
          <cell r="A39" t="str">
            <v>Investment Products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t="str">
            <v>Annuities - Internal</v>
          </cell>
          <cell r="C40">
            <v>34.19</v>
          </cell>
          <cell r="D40">
            <v>37.61</v>
          </cell>
          <cell r="E40">
            <v>35.8</v>
          </cell>
          <cell r="F40">
            <v>56.30000000000001</v>
          </cell>
          <cell r="G40">
            <v>34.19</v>
          </cell>
          <cell r="H40">
            <v>71.8</v>
          </cell>
          <cell r="I40">
            <v>107.6</v>
          </cell>
          <cell r="J40">
            <v>163.9</v>
          </cell>
          <cell r="K40">
            <v>47.1</v>
          </cell>
          <cell r="L40">
            <v>45.88999999999999</v>
          </cell>
          <cell r="M40">
            <v>0</v>
          </cell>
          <cell r="N40">
            <v>0</v>
          </cell>
          <cell r="O40">
            <v>47.1</v>
          </cell>
          <cell r="P40">
            <v>92.99</v>
          </cell>
        </row>
        <row r="41">
          <cell r="A41" t="str">
            <v>Individual Annuities</v>
          </cell>
          <cell r="C41">
            <v>34.19</v>
          </cell>
          <cell r="D41">
            <v>37.61</v>
          </cell>
          <cell r="E41">
            <v>35.8</v>
          </cell>
          <cell r="F41">
            <v>56.30000000000001</v>
          </cell>
          <cell r="G41">
            <v>34.19</v>
          </cell>
          <cell r="H41">
            <v>71.8</v>
          </cell>
          <cell r="I41">
            <v>107.6</v>
          </cell>
          <cell r="J41">
            <v>163.9</v>
          </cell>
          <cell r="K41">
            <v>47.1</v>
          </cell>
          <cell r="L41">
            <v>45.88999999999999</v>
          </cell>
          <cell r="M41">
            <v>0</v>
          </cell>
          <cell r="N41">
            <v>0</v>
          </cell>
          <cell r="O41">
            <v>47.1</v>
          </cell>
          <cell r="P41">
            <v>92.99</v>
          </cell>
          <cell r="Q41">
            <v>0</v>
          </cell>
          <cell r="R41">
            <v>0</v>
          </cell>
        </row>
        <row r="42">
          <cell r="A42" t="str">
            <v>Sub-Total</v>
          </cell>
          <cell r="C42">
            <v>213.23</v>
          </cell>
          <cell r="D42">
            <v>106.17000000000004</v>
          </cell>
          <cell r="E42">
            <v>164.92999999999998</v>
          </cell>
          <cell r="F42">
            <v>148.79999999999993</v>
          </cell>
          <cell r="G42">
            <v>213.23</v>
          </cell>
          <cell r="H42">
            <v>319.40000000000003</v>
          </cell>
          <cell r="I42">
            <v>484.33000000000004</v>
          </cell>
          <cell r="J42">
            <v>633.13</v>
          </cell>
          <cell r="K42">
            <v>315.988</v>
          </cell>
          <cell r="L42">
            <v>171.78000000000003</v>
          </cell>
          <cell r="M42">
            <v>0</v>
          </cell>
          <cell r="N42">
            <v>0</v>
          </cell>
          <cell r="O42">
            <v>315.988</v>
          </cell>
          <cell r="P42">
            <v>487.76800000000003</v>
          </cell>
          <cell r="Q42">
            <v>0</v>
          </cell>
          <cell r="R42">
            <v>0</v>
          </cell>
        </row>
        <row r="43">
          <cell r="B43" t="str">
            <v>DSS Rebates</v>
          </cell>
          <cell r="C43">
            <v>0</v>
          </cell>
          <cell r="D43">
            <v>0</v>
          </cell>
          <cell r="E43">
            <v>0</v>
          </cell>
          <cell r="F43">
            <v>0</v>
          </cell>
          <cell r="K43">
            <v>0</v>
          </cell>
          <cell r="L43">
            <v>0</v>
          </cell>
          <cell r="M43">
            <v>0</v>
          </cell>
          <cell r="N43">
            <v>0</v>
          </cell>
        </row>
        <row r="44">
          <cell r="A44" t="str">
            <v>DSS Rebates</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Total</v>
          </cell>
          <cell r="C45">
            <v>213.23</v>
          </cell>
          <cell r="D45">
            <v>106.17000000000004</v>
          </cell>
          <cell r="E45">
            <v>164.92999999999998</v>
          </cell>
          <cell r="F45">
            <v>148.79999999999993</v>
          </cell>
          <cell r="G45">
            <v>213.23</v>
          </cell>
          <cell r="H45">
            <v>319.40000000000003</v>
          </cell>
          <cell r="I45">
            <v>484.33000000000004</v>
          </cell>
          <cell r="J45">
            <v>633.13</v>
          </cell>
          <cell r="K45">
            <v>315.988</v>
          </cell>
          <cell r="L45">
            <v>171.78000000000003</v>
          </cell>
          <cell r="M45">
            <v>0</v>
          </cell>
          <cell r="N45">
            <v>0</v>
          </cell>
          <cell r="O45">
            <v>315.988</v>
          </cell>
          <cell r="P45">
            <v>487.76800000000003</v>
          </cell>
          <cell r="Q45">
            <v>0</v>
          </cell>
          <cell r="R45">
            <v>0</v>
          </cell>
        </row>
      </sheetData>
      <sheetData sheetId="8">
        <row r="8">
          <cell r="B8" t="str">
            <v>Pensions Individual non-linked</v>
          </cell>
          <cell r="C8">
            <v>0</v>
          </cell>
          <cell r="D8">
            <v>0</v>
          </cell>
          <cell r="E8">
            <v>0</v>
          </cell>
          <cell r="F8">
            <v>0</v>
          </cell>
          <cell r="K8">
            <v>0</v>
          </cell>
          <cell r="L8">
            <v>0</v>
          </cell>
          <cell r="M8">
            <v>0</v>
          </cell>
          <cell r="N8">
            <v>0</v>
          </cell>
        </row>
        <row r="9">
          <cell r="B9" t="str">
            <v>Pensions Individual linked</v>
          </cell>
          <cell r="C9">
            <v>0</v>
          </cell>
          <cell r="D9">
            <v>0</v>
          </cell>
          <cell r="E9">
            <v>0</v>
          </cell>
          <cell r="F9">
            <v>0</v>
          </cell>
          <cell r="K9">
            <v>0</v>
          </cell>
          <cell r="L9">
            <v>0</v>
          </cell>
          <cell r="M9">
            <v>0</v>
          </cell>
          <cell r="N9">
            <v>0</v>
          </cell>
        </row>
        <row r="10">
          <cell r="A10" t="str">
            <v>Individual Pensions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B11" t="str">
            <v>Pensions Corporate</v>
          </cell>
          <cell r="C11">
            <v>0</v>
          </cell>
          <cell r="D11">
            <v>0</v>
          </cell>
          <cell r="E11">
            <v>0</v>
          </cell>
          <cell r="F11">
            <v>0</v>
          </cell>
          <cell r="K11">
            <v>0</v>
          </cell>
          <cell r="L11">
            <v>0</v>
          </cell>
          <cell r="M11">
            <v>0</v>
          </cell>
          <cell r="N11">
            <v>0</v>
          </cell>
        </row>
        <row r="12">
          <cell r="A12" t="str">
            <v>Corporate Pensions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Prudence Bond (non-linked)</v>
          </cell>
          <cell r="C13">
            <v>0</v>
          </cell>
          <cell r="D13">
            <v>0</v>
          </cell>
          <cell r="E13">
            <v>0</v>
          </cell>
          <cell r="F13">
            <v>0</v>
          </cell>
          <cell r="K13">
            <v>0</v>
          </cell>
          <cell r="L13">
            <v>0</v>
          </cell>
          <cell r="M13">
            <v>0</v>
          </cell>
          <cell r="N13">
            <v>0</v>
          </cell>
        </row>
        <row r="14">
          <cell r="B14" t="str">
            <v>Prudence Bond (linked)</v>
          </cell>
          <cell r="C14">
            <v>0</v>
          </cell>
          <cell r="D14">
            <v>0</v>
          </cell>
          <cell r="E14">
            <v>0</v>
          </cell>
          <cell r="F14">
            <v>0</v>
          </cell>
          <cell r="K14">
            <v>0</v>
          </cell>
          <cell r="L14">
            <v>0</v>
          </cell>
          <cell r="M14">
            <v>0</v>
          </cell>
          <cell r="N14">
            <v>0</v>
          </cell>
        </row>
        <row r="15">
          <cell r="B15" t="str">
            <v>Other (non-linked)</v>
          </cell>
          <cell r="C15">
            <v>0</v>
          </cell>
          <cell r="D15">
            <v>0</v>
          </cell>
          <cell r="E15">
            <v>0</v>
          </cell>
          <cell r="F15">
            <v>0</v>
          </cell>
          <cell r="K15">
            <v>0</v>
          </cell>
          <cell r="L15">
            <v>0</v>
          </cell>
          <cell r="M15">
            <v>0</v>
          </cell>
          <cell r="N15">
            <v>0</v>
          </cell>
        </row>
        <row r="16">
          <cell r="B16" t="str">
            <v>Other (linked)</v>
          </cell>
          <cell r="C16">
            <v>0</v>
          </cell>
          <cell r="D16">
            <v>0</v>
          </cell>
          <cell r="E16">
            <v>0</v>
          </cell>
          <cell r="F16">
            <v>0</v>
          </cell>
          <cell r="K16">
            <v>0</v>
          </cell>
          <cell r="L16">
            <v>0</v>
          </cell>
          <cell r="M16">
            <v>0</v>
          </cell>
          <cell r="N16">
            <v>0</v>
          </cell>
        </row>
        <row r="17">
          <cell r="A17" t="str">
            <v>Life</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row>
        <row r="18">
          <cell r="B18" t="str">
            <v>Investment Products</v>
          </cell>
          <cell r="C18">
            <v>0</v>
          </cell>
          <cell r="D18">
            <v>0</v>
          </cell>
          <cell r="E18">
            <v>0</v>
          </cell>
          <cell r="F18">
            <v>0</v>
          </cell>
          <cell r="K18">
            <v>0</v>
          </cell>
          <cell r="L18">
            <v>0</v>
          </cell>
          <cell r="M18">
            <v>0</v>
          </cell>
          <cell r="N18">
            <v>0</v>
          </cell>
        </row>
        <row r="19">
          <cell r="A19" t="str">
            <v>Investment Products</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A20" t="str">
            <v>Annuities - Exceptional Bulk</v>
          </cell>
          <cell r="B20" t="str">
            <v>Annuities - Exceptional Bulk</v>
          </cell>
          <cell r="C20">
            <v>0</v>
          </cell>
          <cell r="D20">
            <v>0</v>
          </cell>
          <cell r="E20">
            <v>0</v>
          </cell>
          <cell r="F20">
            <v>0</v>
          </cell>
          <cell r="K20">
            <v>0</v>
          </cell>
          <cell r="L20">
            <v>0</v>
          </cell>
          <cell r="M20">
            <v>0</v>
          </cell>
          <cell r="N20">
            <v>0</v>
          </cell>
        </row>
        <row r="21">
          <cell r="A21" t="str">
            <v>Annuities - Other Bulk</v>
          </cell>
          <cell r="B21" t="str">
            <v>Annuities - Other Bulk</v>
          </cell>
          <cell r="C21">
            <v>0</v>
          </cell>
          <cell r="D21">
            <v>0</v>
          </cell>
          <cell r="E21">
            <v>0</v>
          </cell>
          <cell r="F21">
            <v>0</v>
          </cell>
          <cell r="K21">
            <v>0</v>
          </cell>
          <cell r="L21">
            <v>0</v>
          </cell>
          <cell r="M21">
            <v>0</v>
          </cell>
          <cell r="N21">
            <v>0</v>
          </cell>
        </row>
        <row r="22">
          <cell r="A22" t="str">
            <v>Annuities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Sub-Total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row>
        <row r="24">
          <cell r="B24" t="str">
            <v>DSS Rebates</v>
          </cell>
          <cell r="C24">
            <v>0</v>
          </cell>
          <cell r="D24">
            <v>0</v>
          </cell>
          <cell r="E24">
            <v>0</v>
          </cell>
          <cell r="F24">
            <v>0</v>
          </cell>
          <cell r="K24">
            <v>0</v>
          </cell>
          <cell r="L24">
            <v>0</v>
          </cell>
          <cell r="M24">
            <v>0</v>
          </cell>
          <cell r="N24">
            <v>0</v>
          </cell>
        </row>
        <row r="25">
          <cell r="A25" t="str">
            <v>DSS Rebates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Total</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row>
        <row r="41">
          <cell r="A41" t="str">
            <v>Annuities - Exceptional Bulk</v>
          </cell>
          <cell r="B41" t="str">
            <v>Annuities - Exceptional Bulk</v>
          </cell>
          <cell r="C41">
            <v>0</v>
          </cell>
          <cell r="D41">
            <v>0</v>
          </cell>
          <cell r="E41">
            <v>0</v>
          </cell>
          <cell r="F41">
            <v>0</v>
          </cell>
          <cell r="G41">
            <v>0</v>
          </cell>
          <cell r="H41">
            <v>0</v>
          </cell>
          <cell r="I41">
            <v>0</v>
          </cell>
          <cell r="K41">
            <v>0</v>
          </cell>
          <cell r="L41">
            <v>0</v>
          </cell>
          <cell r="M41">
            <v>0</v>
          </cell>
          <cell r="N41">
            <v>0</v>
          </cell>
          <cell r="O41">
            <v>0</v>
          </cell>
        </row>
        <row r="42">
          <cell r="A42" t="str">
            <v>Annuities - Other Bulk</v>
          </cell>
          <cell r="B42" t="str">
            <v>Annuities - Other Bulk</v>
          </cell>
          <cell r="C42">
            <v>144.2</v>
          </cell>
          <cell r="D42">
            <v>207.60000000000002</v>
          </cell>
          <cell r="E42">
            <v>122.69999999999999</v>
          </cell>
          <cell r="F42">
            <v>100.60000000000002</v>
          </cell>
          <cell r="G42">
            <v>144.2</v>
          </cell>
          <cell r="H42">
            <v>351.8</v>
          </cell>
          <cell r="I42">
            <v>474.5</v>
          </cell>
          <cell r="J42">
            <v>575.1</v>
          </cell>
          <cell r="K42">
            <v>58.2</v>
          </cell>
          <cell r="L42">
            <v>105.08</v>
          </cell>
          <cell r="M42">
            <v>0</v>
          </cell>
          <cell r="N42">
            <v>0</v>
          </cell>
          <cell r="O42">
            <v>58.2</v>
          </cell>
          <cell r="P42">
            <v>163.28</v>
          </cell>
        </row>
        <row r="43">
          <cell r="A43" t="str">
            <v>Annuities - Individual WP</v>
          </cell>
          <cell r="B43" t="str">
            <v>Annuities - Individual WP</v>
          </cell>
          <cell r="C43">
            <v>29.4</v>
          </cell>
          <cell r="D43">
            <v>31</v>
          </cell>
          <cell r="E43">
            <v>23.4</v>
          </cell>
          <cell r="F43">
            <v>19.699999999999996</v>
          </cell>
          <cell r="G43">
            <v>29.4</v>
          </cell>
          <cell r="H43">
            <v>60.4</v>
          </cell>
          <cell r="I43">
            <v>83.8</v>
          </cell>
          <cell r="J43">
            <v>103.5</v>
          </cell>
          <cell r="K43">
            <v>13.536885000000002</v>
          </cell>
          <cell r="L43">
            <v>17.183114999999997</v>
          </cell>
          <cell r="M43">
            <v>0</v>
          </cell>
          <cell r="N43">
            <v>0</v>
          </cell>
          <cell r="O43">
            <v>13.536885000000002</v>
          </cell>
          <cell r="P43">
            <v>30.72</v>
          </cell>
        </row>
        <row r="44">
          <cell r="A44" t="str">
            <v>Annuities - Individual RPI</v>
          </cell>
          <cell r="B44" t="str">
            <v>Annuities - Individual RPI</v>
          </cell>
          <cell r="C44">
            <v>7.6</v>
          </cell>
          <cell r="D44">
            <v>8.1</v>
          </cell>
          <cell r="E44">
            <v>8.000000000000002</v>
          </cell>
          <cell r="F44">
            <v>10.599999999999993</v>
          </cell>
          <cell r="G44">
            <v>7.6</v>
          </cell>
          <cell r="H44">
            <v>15.7</v>
          </cell>
          <cell r="I44">
            <v>23.7</v>
          </cell>
          <cell r="J44">
            <v>34.3</v>
          </cell>
          <cell r="K44">
            <v>9.042548</v>
          </cell>
          <cell r="L44">
            <v>14.417452</v>
          </cell>
          <cell r="M44">
            <v>0</v>
          </cell>
          <cell r="N44">
            <v>0</v>
          </cell>
          <cell r="O44">
            <v>9.042548</v>
          </cell>
          <cell r="P44">
            <v>23.46</v>
          </cell>
        </row>
        <row r="45">
          <cell r="A45" t="str">
            <v>Annuities - Individual NP</v>
          </cell>
          <cell r="B45" t="str">
            <v>Annuities - Individual NP</v>
          </cell>
          <cell r="C45">
            <v>36.2</v>
          </cell>
          <cell r="D45">
            <v>51.8</v>
          </cell>
          <cell r="E45">
            <v>65.5</v>
          </cell>
          <cell r="F45">
            <v>70.5</v>
          </cell>
          <cell r="G45">
            <v>36.2</v>
          </cell>
          <cell r="H45">
            <v>88</v>
          </cell>
          <cell r="I45">
            <v>153.5</v>
          </cell>
          <cell r="J45">
            <v>224</v>
          </cell>
          <cell r="K45">
            <v>39.712161</v>
          </cell>
          <cell r="L45">
            <v>97.94783899999999</v>
          </cell>
          <cell r="M45">
            <v>0</v>
          </cell>
          <cell r="N45">
            <v>0</v>
          </cell>
          <cell r="O45">
            <v>39.712161</v>
          </cell>
          <cell r="P45">
            <v>137.66</v>
          </cell>
        </row>
        <row r="46">
          <cell r="B46" t="str">
            <v>Annuities - Unsplit External</v>
          </cell>
          <cell r="C46">
            <v>5.6</v>
          </cell>
          <cell r="D46">
            <v>13.4</v>
          </cell>
          <cell r="E46">
            <v>28.60000000000001</v>
          </cell>
          <cell r="F46">
            <v>48.499999999999986</v>
          </cell>
          <cell r="G46">
            <v>5.6</v>
          </cell>
          <cell r="H46">
            <v>19</v>
          </cell>
          <cell r="I46">
            <v>47.60000000000001</v>
          </cell>
          <cell r="J46">
            <v>96.1</v>
          </cell>
          <cell r="K46">
            <v>17.437326</v>
          </cell>
          <cell r="L46">
            <v>25.332674000000004</v>
          </cell>
          <cell r="M46">
            <v>0</v>
          </cell>
          <cell r="N46">
            <v>0</v>
          </cell>
          <cell r="O46">
            <v>17.437326</v>
          </cell>
          <cell r="P46">
            <v>42.77</v>
          </cell>
        </row>
        <row r="47">
          <cell r="A47" t="str">
            <v>Annuities</v>
          </cell>
          <cell r="C47">
            <v>222.99999999999997</v>
          </cell>
          <cell r="D47">
            <v>311.9</v>
          </cell>
          <cell r="E47">
            <v>248.20000000000005</v>
          </cell>
          <cell r="F47">
            <v>249.89999999999998</v>
          </cell>
          <cell r="G47">
            <v>222.99999999999997</v>
          </cell>
          <cell r="H47">
            <v>534.9</v>
          </cell>
          <cell r="I47">
            <v>783.1</v>
          </cell>
          <cell r="J47">
            <v>1033</v>
          </cell>
          <cell r="K47">
            <v>137.92892</v>
          </cell>
          <cell r="L47">
            <v>259.96108</v>
          </cell>
          <cell r="M47">
            <v>0</v>
          </cell>
          <cell r="N47">
            <v>0</v>
          </cell>
          <cell r="O47">
            <v>137.92892</v>
          </cell>
          <cell r="P47">
            <v>397.89</v>
          </cell>
          <cell r="Q47">
            <v>0</v>
          </cell>
          <cell r="R47">
            <v>0</v>
          </cell>
        </row>
        <row r="48">
          <cell r="A48" t="str">
            <v>Sub-Total</v>
          </cell>
          <cell r="C48">
            <v>222.99999999999997</v>
          </cell>
          <cell r="D48">
            <v>311.9</v>
          </cell>
          <cell r="E48">
            <v>248.20000000000005</v>
          </cell>
          <cell r="F48">
            <v>249.89999999999998</v>
          </cell>
          <cell r="G48">
            <v>222.99999999999997</v>
          </cell>
          <cell r="H48">
            <v>534.9</v>
          </cell>
          <cell r="I48">
            <v>783.1</v>
          </cell>
          <cell r="J48">
            <v>1033</v>
          </cell>
          <cell r="K48">
            <v>137.92892</v>
          </cell>
          <cell r="L48">
            <v>259.96108</v>
          </cell>
          <cell r="M48">
            <v>0</v>
          </cell>
          <cell r="N48">
            <v>0</v>
          </cell>
          <cell r="O48">
            <v>137.92892</v>
          </cell>
          <cell r="P48">
            <v>397.89</v>
          </cell>
          <cell r="Q48">
            <v>0</v>
          </cell>
          <cell r="R48">
            <v>0</v>
          </cell>
        </row>
        <row r="49">
          <cell r="B49" t="str">
            <v>DSS Rebates</v>
          </cell>
          <cell r="C49">
            <v>0</v>
          </cell>
          <cell r="D49">
            <v>0</v>
          </cell>
          <cell r="E49">
            <v>0</v>
          </cell>
          <cell r="F49">
            <v>0</v>
          </cell>
          <cell r="K49">
            <v>0</v>
          </cell>
          <cell r="L49">
            <v>0</v>
          </cell>
          <cell r="M49">
            <v>0</v>
          </cell>
          <cell r="N49">
            <v>0</v>
          </cell>
        </row>
        <row r="50">
          <cell r="A50" t="str">
            <v>DSS Rebates</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1">
          <cell r="A51" t="str">
            <v>Total</v>
          </cell>
          <cell r="C51">
            <v>222.99999999999997</v>
          </cell>
          <cell r="D51">
            <v>311.9</v>
          </cell>
          <cell r="E51">
            <v>248.20000000000005</v>
          </cell>
          <cell r="F51">
            <v>249.89999999999998</v>
          </cell>
          <cell r="G51">
            <v>222.99999999999997</v>
          </cell>
          <cell r="H51">
            <v>534.9</v>
          </cell>
          <cell r="I51">
            <v>783.1</v>
          </cell>
          <cell r="J51">
            <v>1033</v>
          </cell>
          <cell r="K51">
            <v>137.92892</v>
          </cell>
          <cell r="L51">
            <v>259.96108</v>
          </cell>
          <cell r="M51">
            <v>0</v>
          </cell>
          <cell r="N51">
            <v>0</v>
          </cell>
          <cell r="O51">
            <v>137.92892</v>
          </cell>
          <cell r="P51">
            <v>397.89</v>
          </cell>
          <cell r="Q51">
            <v>0</v>
          </cell>
          <cell r="R51">
            <v>0</v>
          </cell>
        </row>
      </sheetData>
      <sheetData sheetId="9">
        <row r="8">
          <cell r="B8" t="str">
            <v>Pensions Individual non-linked</v>
          </cell>
          <cell r="C8">
            <v>2.0900000000000007</v>
          </cell>
          <cell r="D8">
            <v>8.34</v>
          </cell>
          <cell r="E8">
            <v>2.869999999999999</v>
          </cell>
          <cell r="F8">
            <v>1.799999999999999</v>
          </cell>
          <cell r="G8">
            <v>2.0900000000000007</v>
          </cell>
          <cell r="H8">
            <v>10.430000000000001</v>
          </cell>
          <cell r="I8">
            <v>13.3</v>
          </cell>
          <cell r="J8">
            <v>15.1</v>
          </cell>
          <cell r="K8">
            <v>2.99</v>
          </cell>
          <cell r="L8">
            <v>3.59</v>
          </cell>
          <cell r="M8">
            <v>0</v>
          </cell>
          <cell r="N8">
            <v>0</v>
          </cell>
          <cell r="O8">
            <v>2.99</v>
          </cell>
          <cell r="P8">
            <v>6.58</v>
          </cell>
          <cell r="Q8">
            <v>0</v>
          </cell>
          <cell r="R8">
            <v>0</v>
          </cell>
        </row>
        <row r="9">
          <cell r="B9" t="str">
            <v>Pensions Individual linked</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row>
        <row r="10">
          <cell r="A10" t="str">
            <v>Individual Pensions</v>
          </cell>
          <cell r="C10">
            <v>2.0900000000000007</v>
          </cell>
          <cell r="D10">
            <v>8.34</v>
          </cell>
          <cell r="E10">
            <v>2.869999999999999</v>
          </cell>
          <cell r="F10">
            <v>1.799999999999999</v>
          </cell>
          <cell r="G10">
            <v>2.0900000000000007</v>
          </cell>
          <cell r="H10">
            <v>10.430000000000001</v>
          </cell>
          <cell r="I10">
            <v>13.3</v>
          </cell>
          <cell r="J10">
            <v>15.1</v>
          </cell>
          <cell r="K10">
            <v>2.99</v>
          </cell>
          <cell r="L10">
            <v>3.59</v>
          </cell>
          <cell r="M10">
            <v>0</v>
          </cell>
          <cell r="N10">
            <v>0</v>
          </cell>
          <cell r="O10">
            <v>2.99</v>
          </cell>
          <cell r="P10">
            <v>6.58</v>
          </cell>
          <cell r="Q10">
            <v>0</v>
          </cell>
          <cell r="R10">
            <v>0</v>
          </cell>
        </row>
        <row r="11">
          <cell r="B11" t="str">
            <v>Pensions Corporate</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row>
        <row r="12">
          <cell r="A12" t="str">
            <v>Corporate Pensions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Prudence Bond (non-linked)</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row>
        <row r="14">
          <cell r="B14" t="str">
            <v>Prudence Bond (linked)</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B15" t="str">
            <v>Other (non-linked)</v>
          </cell>
          <cell r="C15">
            <v>0.47999999999999954</v>
          </cell>
          <cell r="D15">
            <v>0.9700000000000006</v>
          </cell>
          <cell r="E15">
            <v>1.0499999999999998</v>
          </cell>
          <cell r="F15">
            <v>1.1400000000000006</v>
          </cell>
          <cell r="G15">
            <v>0.47999999999999954</v>
          </cell>
          <cell r="H15">
            <v>1.4500000000000002</v>
          </cell>
          <cell r="I15">
            <v>2.5</v>
          </cell>
          <cell r="J15">
            <v>3.6400000000000006</v>
          </cell>
          <cell r="K15">
            <v>1.04</v>
          </cell>
          <cell r="L15">
            <v>1.13</v>
          </cell>
          <cell r="M15">
            <v>0</v>
          </cell>
          <cell r="N15">
            <v>0</v>
          </cell>
          <cell r="O15">
            <v>1.04</v>
          </cell>
          <cell r="P15">
            <v>2.17</v>
          </cell>
          <cell r="Q15">
            <v>0</v>
          </cell>
          <cell r="R15">
            <v>0</v>
          </cell>
        </row>
        <row r="16">
          <cell r="B16" t="str">
            <v>Other (linked)</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row r="17">
          <cell r="A17" t="str">
            <v>Life</v>
          </cell>
          <cell r="C17">
            <v>0.47999999999999954</v>
          </cell>
          <cell r="D17">
            <v>0.9700000000000006</v>
          </cell>
          <cell r="E17">
            <v>1.0499999999999998</v>
          </cell>
          <cell r="F17">
            <v>1.1400000000000006</v>
          </cell>
          <cell r="G17">
            <v>0.47999999999999954</v>
          </cell>
          <cell r="H17">
            <v>1.4500000000000002</v>
          </cell>
          <cell r="I17">
            <v>2.5</v>
          </cell>
          <cell r="J17">
            <v>3.6400000000000006</v>
          </cell>
          <cell r="K17">
            <v>1.04</v>
          </cell>
          <cell r="L17">
            <v>1.13</v>
          </cell>
          <cell r="M17">
            <v>0</v>
          </cell>
          <cell r="N17">
            <v>0</v>
          </cell>
          <cell r="O17">
            <v>1.04</v>
          </cell>
          <cell r="P17">
            <v>2.17</v>
          </cell>
          <cell r="Q17">
            <v>0</v>
          </cell>
          <cell r="R17">
            <v>0</v>
          </cell>
        </row>
        <row r="18">
          <cell r="B18" t="str">
            <v>Investment Products</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row>
        <row r="19">
          <cell r="A19" t="str">
            <v>Investment Products</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B20" t="str">
            <v>Annuities - Internal</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row>
        <row r="21">
          <cell r="B21" t="str">
            <v>Annuities - External</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row>
        <row r="22">
          <cell r="A22" t="str">
            <v>Individual Annuities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Sub-Total</v>
          </cell>
          <cell r="C23">
            <v>2.5700000000000003</v>
          </cell>
          <cell r="D23">
            <v>9.310000000000002</v>
          </cell>
          <cell r="E23">
            <v>3.9199999999999946</v>
          </cell>
          <cell r="F23">
            <v>2.940000000000005</v>
          </cell>
          <cell r="G23">
            <v>2.5700000000000003</v>
          </cell>
          <cell r="H23">
            <v>11.880000000000003</v>
          </cell>
          <cell r="I23">
            <v>15.799999999999997</v>
          </cell>
          <cell r="J23">
            <v>18.740000000000002</v>
          </cell>
          <cell r="K23">
            <v>4.03</v>
          </cell>
          <cell r="L23">
            <v>4.72</v>
          </cell>
          <cell r="M23">
            <v>0</v>
          </cell>
          <cell r="N23">
            <v>0</v>
          </cell>
          <cell r="O23">
            <v>4.03</v>
          </cell>
          <cell r="P23">
            <v>8.75</v>
          </cell>
          <cell r="Q23">
            <v>0</v>
          </cell>
          <cell r="R23">
            <v>0</v>
          </cell>
        </row>
        <row r="24">
          <cell r="B24" t="str">
            <v>DSS Rebates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A25" t="str">
            <v>DSS Rebates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Total</v>
          </cell>
          <cell r="C26">
            <v>2.5700000000000003</v>
          </cell>
          <cell r="D26">
            <v>9.310000000000002</v>
          </cell>
          <cell r="E26">
            <v>3.9199999999999946</v>
          </cell>
          <cell r="F26">
            <v>2.940000000000005</v>
          </cell>
          <cell r="G26">
            <v>2.5700000000000003</v>
          </cell>
          <cell r="H26">
            <v>11.880000000000003</v>
          </cell>
          <cell r="I26">
            <v>15.799999999999997</v>
          </cell>
          <cell r="J26">
            <v>18.740000000000002</v>
          </cell>
          <cell r="K26">
            <v>4.03</v>
          </cell>
          <cell r="L26">
            <v>4.72</v>
          </cell>
          <cell r="M26">
            <v>0</v>
          </cell>
          <cell r="N26">
            <v>0</v>
          </cell>
          <cell r="O26">
            <v>4.03</v>
          </cell>
          <cell r="P26">
            <v>8.75</v>
          </cell>
          <cell r="Q26">
            <v>0</v>
          </cell>
          <cell r="R26">
            <v>0</v>
          </cell>
        </row>
        <row r="29">
          <cell r="B29" t="str">
            <v>Pensions Individual non-linked</v>
          </cell>
          <cell r="C29">
            <v>3.1500000000000012</v>
          </cell>
          <cell r="D29">
            <v>5.579999999999999</v>
          </cell>
          <cell r="E29">
            <v>2.6599999999999984</v>
          </cell>
          <cell r="F29">
            <v>2.410000000000002</v>
          </cell>
          <cell r="G29">
            <v>3.1500000000000012</v>
          </cell>
          <cell r="H29">
            <v>8.73</v>
          </cell>
          <cell r="I29">
            <v>11.389999999999999</v>
          </cell>
          <cell r="J29">
            <v>13.8</v>
          </cell>
          <cell r="K29">
            <v>5.48</v>
          </cell>
          <cell r="L29">
            <v>4.859999999999999</v>
          </cell>
          <cell r="M29">
            <v>0</v>
          </cell>
          <cell r="N29">
            <v>0</v>
          </cell>
          <cell r="O29">
            <v>5.48</v>
          </cell>
          <cell r="P29">
            <v>10.34</v>
          </cell>
          <cell r="Q29">
            <v>0</v>
          </cell>
          <cell r="R29">
            <v>0</v>
          </cell>
        </row>
        <row r="30">
          <cell r="B30" t="str">
            <v>Pensions Individual linked</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Individual Pensions</v>
          </cell>
          <cell r="C31">
            <v>3.1500000000000012</v>
          </cell>
          <cell r="D31">
            <v>5.579999999999999</v>
          </cell>
          <cell r="E31">
            <v>2.6599999999999984</v>
          </cell>
          <cell r="F31">
            <v>2.410000000000002</v>
          </cell>
          <cell r="G31">
            <v>3.1500000000000012</v>
          </cell>
          <cell r="H31">
            <v>8.73</v>
          </cell>
          <cell r="I31">
            <v>11.389999999999999</v>
          </cell>
          <cell r="J31">
            <v>13.8</v>
          </cell>
          <cell r="K31">
            <v>5.48</v>
          </cell>
          <cell r="L31">
            <v>4.859999999999999</v>
          </cell>
          <cell r="M31">
            <v>0</v>
          </cell>
          <cell r="N31">
            <v>0</v>
          </cell>
          <cell r="O31">
            <v>5.48</v>
          </cell>
          <cell r="P31">
            <v>10.34</v>
          </cell>
          <cell r="Q31">
            <v>0</v>
          </cell>
          <cell r="R31">
            <v>0</v>
          </cell>
        </row>
        <row r="32">
          <cell r="B32" t="str">
            <v>Pensions Corporate</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A33" t="str">
            <v>Corporate Pensions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t="str">
            <v>Prudence Bond (non-linked)</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t="str">
            <v>Prudence Bond (linked)</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row>
        <row r="36">
          <cell r="B36" t="str">
            <v>Other (non-linked)</v>
          </cell>
          <cell r="C36">
            <v>5.130000000000024</v>
          </cell>
          <cell r="D36">
            <v>12.479999999999961</v>
          </cell>
          <cell r="E36">
            <v>22.049999999999983</v>
          </cell>
          <cell r="F36">
            <v>30.890000000000043</v>
          </cell>
          <cell r="G36">
            <v>5.130000000000024</v>
          </cell>
          <cell r="H36">
            <v>17.609999999999985</v>
          </cell>
          <cell r="I36">
            <v>39.65999999999997</v>
          </cell>
          <cell r="J36">
            <v>70.55000000000001</v>
          </cell>
          <cell r="K36">
            <v>17.32</v>
          </cell>
          <cell r="L36">
            <v>19.380000000000003</v>
          </cell>
          <cell r="M36">
            <v>0</v>
          </cell>
          <cell r="N36">
            <v>0</v>
          </cell>
          <cell r="O36">
            <v>17.32</v>
          </cell>
          <cell r="P36">
            <v>36.7</v>
          </cell>
          <cell r="Q36">
            <v>0</v>
          </cell>
          <cell r="R36">
            <v>0</v>
          </cell>
        </row>
        <row r="37">
          <cell r="B37" t="str">
            <v>Other (linked)</v>
          </cell>
          <cell r="C37">
            <v>0.020000000000000018</v>
          </cell>
          <cell r="D37">
            <v>-0.040000000000000036</v>
          </cell>
          <cell r="E37">
            <v>0.2999999999999998</v>
          </cell>
          <cell r="F37">
            <v>0.10999999999999988</v>
          </cell>
          <cell r="G37">
            <v>0.020000000000000018</v>
          </cell>
          <cell r="H37">
            <v>-0.020000000000000018</v>
          </cell>
          <cell r="I37">
            <v>0.2799999999999998</v>
          </cell>
          <cell r="J37">
            <v>0.3899999999999997</v>
          </cell>
          <cell r="K37">
            <v>0.066</v>
          </cell>
          <cell r="L37">
            <v>0.24400000000000005</v>
          </cell>
          <cell r="M37">
            <v>0</v>
          </cell>
          <cell r="N37">
            <v>0</v>
          </cell>
          <cell r="O37">
            <v>0.066</v>
          </cell>
          <cell r="P37">
            <v>0.31000000000000005</v>
          </cell>
          <cell r="Q37">
            <v>0</v>
          </cell>
          <cell r="R37">
            <v>0</v>
          </cell>
        </row>
        <row r="38">
          <cell r="A38" t="str">
            <v>Life</v>
          </cell>
          <cell r="C38">
            <v>5.15000000000002</v>
          </cell>
          <cell r="D38">
            <v>12.439999999999955</v>
          </cell>
          <cell r="E38">
            <v>22.349999999999994</v>
          </cell>
          <cell r="F38">
            <v>31.00000000000003</v>
          </cell>
          <cell r="G38">
            <v>5.15000000000002</v>
          </cell>
          <cell r="H38">
            <v>17.589999999999975</v>
          </cell>
          <cell r="I38">
            <v>39.93999999999997</v>
          </cell>
          <cell r="J38">
            <v>70.94</v>
          </cell>
          <cell r="K38">
            <v>17.386</v>
          </cell>
          <cell r="L38">
            <v>19.624000000000006</v>
          </cell>
          <cell r="M38">
            <v>0</v>
          </cell>
          <cell r="N38">
            <v>0</v>
          </cell>
          <cell r="O38">
            <v>17.386</v>
          </cell>
          <cell r="P38">
            <v>37.010000000000005</v>
          </cell>
          <cell r="Q38">
            <v>0</v>
          </cell>
          <cell r="R38">
            <v>0</v>
          </cell>
        </row>
        <row r="39">
          <cell r="B39" t="str">
            <v>Investment Products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A40" t="str">
            <v>Investment Products</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t="str">
            <v>Annuities - Internal</v>
          </cell>
          <cell r="C41">
            <v>119.39</v>
          </cell>
          <cell r="D41">
            <v>123.21</v>
          </cell>
          <cell r="E41">
            <v>120.20000000000003</v>
          </cell>
          <cell r="F41">
            <v>124.2</v>
          </cell>
          <cell r="G41">
            <v>119.39</v>
          </cell>
          <cell r="H41">
            <v>242.6</v>
          </cell>
          <cell r="I41">
            <v>362.8</v>
          </cell>
          <cell r="J41">
            <v>487</v>
          </cell>
          <cell r="K41">
            <v>135.78719800000002</v>
          </cell>
          <cell r="L41">
            <v>141.04280199999997</v>
          </cell>
          <cell r="M41">
            <v>0</v>
          </cell>
          <cell r="N41">
            <v>0</v>
          </cell>
          <cell r="O41">
            <v>135.78719800000002</v>
          </cell>
          <cell r="P41">
            <v>276.83</v>
          </cell>
          <cell r="Q41">
            <v>0</v>
          </cell>
          <cell r="R41">
            <v>0</v>
          </cell>
        </row>
        <row r="42">
          <cell r="B42" t="str">
            <v>Annuities - External (Advice Centre)</v>
          </cell>
          <cell r="C42">
            <v>9.01</v>
          </cell>
          <cell r="D42">
            <v>3.09</v>
          </cell>
          <cell r="E42">
            <v>0.14000000000000057</v>
          </cell>
          <cell r="F42">
            <v>0</v>
          </cell>
          <cell r="G42">
            <v>9.01</v>
          </cell>
          <cell r="H42">
            <v>12.1</v>
          </cell>
          <cell r="I42">
            <v>12.24</v>
          </cell>
          <cell r="J42">
            <v>12.24</v>
          </cell>
          <cell r="K42">
            <v>7.630297</v>
          </cell>
          <cell r="L42">
            <v>13.119703000000001</v>
          </cell>
          <cell r="M42">
            <v>0</v>
          </cell>
          <cell r="N42">
            <v>0</v>
          </cell>
          <cell r="O42">
            <v>7.630297</v>
          </cell>
          <cell r="P42">
            <v>20.75</v>
          </cell>
          <cell r="Q42">
            <v>0</v>
          </cell>
          <cell r="R42">
            <v>0</v>
          </cell>
        </row>
        <row r="43">
          <cell r="A43" t="str">
            <v>Individual Annuities</v>
          </cell>
          <cell r="C43">
            <v>128.4</v>
          </cell>
          <cell r="D43">
            <v>126.29999999999998</v>
          </cell>
          <cell r="E43">
            <v>120.34000000000003</v>
          </cell>
          <cell r="F43">
            <v>124.20000000000002</v>
          </cell>
          <cell r="G43">
            <v>128.4</v>
          </cell>
          <cell r="H43">
            <v>254.7</v>
          </cell>
          <cell r="I43">
            <v>375.04</v>
          </cell>
          <cell r="J43">
            <v>499.24</v>
          </cell>
          <cell r="K43">
            <v>143.41749500000003</v>
          </cell>
          <cell r="L43">
            <v>154.16250499999995</v>
          </cell>
          <cell r="M43">
            <v>0</v>
          </cell>
          <cell r="N43">
            <v>0</v>
          </cell>
          <cell r="O43">
            <v>143.41749500000003</v>
          </cell>
          <cell r="P43">
            <v>297.58</v>
          </cell>
          <cell r="Q43">
            <v>0</v>
          </cell>
          <cell r="R43">
            <v>0</v>
          </cell>
        </row>
        <row r="44">
          <cell r="A44" t="str">
            <v>Sub-Total</v>
          </cell>
          <cell r="C44">
            <v>136.70000000000005</v>
          </cell>
          <cell r="D44">
            <v>144.31999999999996</v>
          </cell>
          <cell r="E44">
            <v>145.34999999999997</v>
          </cell>
          <cell r="F44">
            <v>157.60999999999996</v>
          </cell>
          <cell r="G44">
            <v>136.70000000000005</v>
          </cell>
          <cell r="H44">
            <v>281.02</v>
          </cell>
          <cell r="I44">
            <v>426.37</v>
          </cell>
          <cell r="J44">
            <v>583.9799999999999</v>
          </cell>
          <cell r="K44">
            <v>166.28349500000002</v>
          </cell>
          <cell r="L44">
            <v>178.64650499999993</v>
          </cell>
          <cell r="M44">
            <v>0</v>
          </cell>
          <cell r="N44">
            <v>0</v>
          </cell>
          <cell r="O44">
            <v>166.28349500000002</v>
          </cell>
          <cell r="P44">
            <v>344.92999999999995</v>
          </cell>
          <cell r="Q44">
            <v>0</v>
          </cell>
          <cell r="R44">
            <v>0</v>
          </cell>
        </row>
        <row r="45">
          <cell r="B45" t="str">
            <v>DSS Rebates</v>
          </cell>
          <cell r="C45">
            <v>175</v>
          </cell>
          <cell r="D45">
            <v>0</v>
          </cell>
          <cell r="E45">
            <v>0</v>
          </cell>
          <cell r="F45">
            <v>10</v>
          </cell>
          <cell r="G45">
            <v>175</v>
          </cell>
          <cell r="H45">
            <v>175</v>
          </cell>
          <cell r="I45">
            <v>175</v>
          </cell>
          <cell r="J45">
            <v>185</v>
          </cell>
          <cell r="K45">
            <v>195</v>
          </cell>
          <cell r="L45">
            <v>0</v>
          </cell>
          <cell r="M45">
            <v>0</v>
          </cell>
          <cell r="N45">
            <v>0</v>
          </cell>
          <cell r="O45">
            <v>195</v>
          </cell>
          <cell r="P45">
            <v>195</v>
          </cell>
          <cell r="Q45">
            <v>0</v>
          </cell>
          <cell r="R45">
            <v>0</v>
          </cell>
        </row>
        <row r="46">
          <cell r="A46" t="str">
            <v>DSS Rebates</v>
          </cell>
          <cell r="C46">
            <v>175</v>
          </cell>
          <cell r="D46">
            <v>0</v>
          </cell>
          <cell r="E46">
            <v>0</v>
          </cell>
          <cell r="F46">
            <v>10</v>
          </cell>
          <cell r="G46">
            <v>175</v>
          </cell>
          <cell r="H46">
            <v>175</v>
          </cell>
          <cell r="I46">
            <v>175</v>
          </cell>
          <cell r="J46">
            <v>185</v>
          </cell>
          <cell r="K46">
            <v>195</v>
          </cell>
          <cell r="L46">
            <v>0</v>
          </cell>
          <cell r="M46">
            <v>0</v>
          </cell>
          <cell r="N46">
            <v>0</v>
          </cell>
          <cell r="O46">
            <v>195</v>
          </cell>
          <cell r="P46">
            <v>195</v>
          </cell>
          <cell r="Q46">
            <v>0</v>
          </cell>
          <cell r="R46">
            <v>0</v>
          </cell>
        </row>
        <row r="47">
          <cell r="A47" t="str">
            <v>Total</v>
          </cell>
          <cell r="C47">
            <v>311.70000000000005</v>
          </cell>
          <cell r="D47">
            <v>144.31999999999996</v>
          </cell>
          <cell r="E47">
            <v>145.34999999999997</v>
          </cell>
          <cell r="F47">
            <v>167.60999999999996</v>
          </cell>
          <cell r="G47">
            <v>311.70000000000005</v>
          </cell>
          <cell r="H47">
            <v>456.02</v>
          </cell>
          <cell r="I47">
            <v>601.37</v>
          </cell>
          <cell r="J47">
            <v>768.9799999999999</v>
          </cell>
          <cell r="K47">
            <v>361.283495</v>
          </cell>
          <cell r="L47">
            <v>178.64650499999993</v>
          </cell>
          <cell r="M47">
            <v>0</v>
          </cell>
          <cell r="N47">
            <v>0</v>
          </cell>
          <cell r="O47">
            <v>361.283495</v>
          </cell>
          <cell r="P47">
            <v>539.93</v>
          </cell>
          <cell r="Q47">
            <v>0</v>
          </cell>
          <cell r="R47">
            <v>0</v>
          </cell>
        </row>
      </sheetData>
      <sheetData sheetId="11">
        <row r="8">
          <cell r="B8" t="str">
            <v>Pensions Individual non-linked</v>
          </cell>
          <cell r="C8">
            <v>-5.55</v>
          </cell>
          <cell r="D8">
            <v>-3.8899999999999997</v>
          </cell>
          <cell r="E8">
            <v>-0.7599999999999998</v>
          </cell>
          <cell r="F8">
            <v>-0.9000000000000004</v>
          </cell>
          <cell r="G8">
            <v>-5.55</v>
          </cell>
          <cell r="H8">
            <v>-9.44</v>
          </cell>
          <cell r="I8">
            <v>-10.2</v>
          </cell>
          <cell r="J8">
            <v>-11.1</v>
          </cell>
          <cell r="K8">
            <v>0</v>
          </cell>
          <cell r="L8">
            <v>0</v>
          </cell>
          <cell r="M8">
            <v>0</v>
          </cell>
          <cell r="N8">
            <v>0</v>
          </cell>
          <cell r="O8">
            <v>0</v>
          </cell>
        </row>
        <row r="9">
          <cell r="B9" t="str">
            <v>Pensions Individual linked</v>
          </cell>
          <cell r="C9">
            <v>0</v>
          </cell>
          <cell r="D9">
            <v>0</v>
          </cell>
          <cell r="E9">
            <v>0</v>
          </cell>
          <cell r="F9">
            <v>0</v>
          </cell>
          <cell r="G9">
            <v>0</v>
          </cell>
          <cell r="K9">
            <v>0</v>
          </cell>
          <cell r="L9">
            <v>0</v>
          </cell>
          <cell r="M9">
            <v>0</v>
          </cell>
          <cell r="N9">
            <v>0</v>
          </cell>
          <cell r="O9">
            <v>0</v>
          </cell>
        </row>
        <row r="10">
          <cell r="A10" t="str">
            <v>Individual Pensions</v>
          </cell>
          <cell r="C10">
            <v>-5.55</v>
          </cell>
          <cell r="D10">
            <v>-3.8899999999999997</v>
          </cell>
          <cell r="E10">
            <v>-0.7599999999999998</v>
          </cell>
          <cell r="F10">
            <v>-0.9000000000000004</v>
          </cell>
          <cell r="G10">
            <v>-5.55</v>
          </cell>
          <cell r="H10">
            <v>-9.44</v>
          </cell>
          <cell r="I10">
            <v>-10.2</v>
          </cell>
          <cell r="J10">
            <v>-11.1</v>
          </cell>
          <cell r="K10">
            <v>0</v>
          </cell>
          <cell r="L10">
            <v>0</v>
          </cell>
          <cell r="M10">
            <v>0</v>
          </cell>
          <cell r="N10">
            <v>0</v>
          </cell>
          <cell r="O10">
            <v>0</v>
          </cell>
          <cell r="P10">
            <v>0</v>
          </cell>
          <cell r="Q10">
            <v>0</v>
          </cell>
          <cell r="R10">
            <v>0</v>
          </cell>
        </row>
        <row r="11">
          <cell r="B11" t="str">
            <v>Pensions Corporate</v>
          </cell>
          <cell r="C11">
            <v>0</v>
          </cell>
          <cell r="D11">
            <v>0</v>
          </cell>
          <cell r="E11">
            <v>0</v>
          </cell>
          <cell r="F11">
            <v>0</v>
          </cell>
          <cell r="G11">
            <v>0</v>
          </cell>
          <cell r="H11">
            <v>0</v>
          </cell>
          <cell r="K11">
            <v>0</v>
          </cell>
          <cell r="L11">
            <v>0</v>
          </cell>
          <cell r="M11">
            <v>0</v>
          </cell>
          <cell r="N11">
            <v>0</v>
          </cell>
        </row>
        <row r="12">
          <cell r="A12" t="str">
            <v>Corporate Pensions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Prudence Bond (non-linked)</v>
          </cell>
          <cell r="C13">
            <v>0</v>
          </cell>
          <cell r="D13">
            <v>0</v>
          </cell>
          <cell r="E13">
            <v>0</v>
          </cell>
          <cell r="F13">
            <v>0</v>
          </cell>
          <cell r="K13">
            <v>0</v>
          </cell>
          <cell r="L13">
            <v>0</v>
          </cell>
          <cell r="M13">
            <v>0</v>
          </cell>
          <cell r="N13">
            <v>0</v>
          </cell>
        </row>
        <row r="14">
          <cell r="B14" t="str">
            <v>Prudence Bond (linked)</v>
          </cell>
          <cell r="C14">
            <v>0</v>
          </cell>
          <cell r="D14">
            <v>0</v>
          </cell>
          <cell r="E14">
            <v>0</v>
          </cell>
          <cell r="F14">
            <v>0</v>
          </cell>
          <cell r="K14">
            <v>0</v>
          </cell>
          <cell r="L14">
            <v>0</v>
          </cell>
          <cell r="M14">
            <v>0</v>
          </cell>
          <cell r="N14">
            <v>0</v>
          </cell>
        </row>
        <row r="15">
          <cell r="B15" t="str">
            <v>Home Purchaser</v>
          </cell>
          <cell r="C15">
            <v>0</v>
          </cell>
          <cell r="D15">
            <v>0</v>
          </cell>
          <cell r="E15">
            <v>0</v>
          </cell>
          <cell r="F15">
            <v>0</v>
          </cell>
          <cell r="K15">
            <v>0</v>
          </cell>
          <cell r="L15">
            <v>0</v>
          </cell>
          <cell r="M15">
            <v>0</v>
          </cell>
          <cell r="N15">
            <v>0</v>
          </cell>
        </row>
        <row r="16">
          <cell r="B16" t="str">
            <v>Other (non-linked)</v>
          </cell>
          <cell r="C16">
            <v>-4.9</v>
          </cell>
          <cell r="D16">
            <v>-1.8999999999999995</v>
          </cell>
          <cell r="E16">
            <v>-0.10000000000000053</v>
          </cell>
          <cell r="F16">
            <v>0</v>
          </cell>
          <cell r="G16">
            <v>-4.9</v>
          </cell>
          <cell r="H16">
            <v>-6.8</v>
          </cell>
          <cell r="I16">
            <v>-6.9</v>
          </cell>
          <cell r="J16">
            <v>-6.9</v>
          </cell>
          <cell r="K16">
            <v>0</v>
          </cell>
          <cell r="L16">
            <v>0</v>
          </cell>
          <cell r="M16">
            <v>0</v>
          </cell>
          <cell r="N16">
            <v>0</v>
          </cell>
          <cell r="O16">
            <v>0</v>
          </cell>
        </row>
        <row r="17">
          <cell r="B17" t="str">
            <v>Other (linked)</v>
          </cell>
          <cell r="C17">
            <v>0</v>
          </cell>
          <cell r="D17">
            <v>0</v>
          </cell>
          <cell r="E17">
            <v>0</v>
          </cell>
          <cell r="F17">
            <v>0</v>
          </cell>
          <cell r="G17">
            <v>0</v>
          </cell>
          <cell r="H17">
            <v>0</v>
          </cell>
          <cell r="I17">
            <v>0</v>
          </cell>
          <cell r="K17">
            <v>0</v>
          </cell>
          <cell r="L17">
            <v>0</v>
          </cell>
          <cell r="M17">
            <v>0</v>
          </cell>
          <cell r="N17">
            <v>0</v>
          </cell>
        </row>
        <row r="18">
          <cell r="A18" t="str">
            <v>Life</v>
          </cell>
          <cell r="C18">
            <v>-4.9</v>
          </cell>
          <cell r="D18">
            <v>-1.8999999999999995</v>
          </cell>
          <cell r="E18">
            <v>-0.10000000000000053</v>
          </cell>
          <cell r="F18">
            <v>0</v>
          </cell>
          <cell r="G18">
            <v>-4.9</v>
          </cell>
          <cell r="H18">
            <v>-6.8</v>
          </cell>
          <cell r="I18">
            <v>-6.9</v>
          </cell>
          <cell r="J18">
            <v>-6.9</v>
          </cell>
          <cell r="K18">
            <v>0</v>
          </cell>
          <cell r="L18">
            <v>0</v>
          </cell>
          <cell r="M18">
            <v>0</v>
          </cell>
          <cell r="N18">
            <v>0</v>
          </cell>
          <cell r="O18">
            <v>0</v>
          </cell>
          <cell r="P18">
            <v>0</v>
          </cell>
          <cell r="Q18">
            <v>0</v>
          </cell>
          <cell r="R18">
            <v>0</v>
          </cell>
        </row>
        <row r="19">
          <cell r="B19" t="str">
            <v>Investment Products</v>
          </cell>
        </row>
        <row r="20">
          <cell r="A20" t="str">
            <v>Investment Products</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row>
        <row r="21">
          <cell r="B21" t="str">
            <v>Annuities - Internal</v>
          </cell>
          <cell r="C21">
            <v>0</v>
          </cell>
          <cell r="D21">
            <v>0</v>
          </cell>
          <cell r="E21">
            <v>0</v>
          </cell>
          <cell r="F21">
            <v>0</v>
          </cell>
          <cell r="K21">
            <v>0</v>
          </cell>
          <cell r="L21">
            <v>0</v>
          </cell>
          <cell r="M21">
            <v>0</v>
          </cell>
          <cell r="N21">
            <v>0</v>
          </cell>
        </row>
        <row r="22">
          <cell r="B22" t="str">
            <v>Annuities - External</v>
          </cell>
          <cell r="C22">
            <v>0</v>
          </cell>
          <cell r="D22">
            <v>0</v>
          </cell>
          <cell r="E22">
            <v>0</v>
          </cell>
          <cell r="F22">
            <v>0</v>
          </cell>
          <cell r="K22">
            <v>0</v>
          </cell>
          <cell r="L22">
            <v>0</v>
          </cell>
          <cell r="M22">
            <v>0</v>
          </cell>
          <cell r="N22">
            <v>0</v>
          </cell>
        </row>
        <row r="23">
          <cell r="A23" t="str">
            <v>Annuities</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row>
        <row r="24">
          <cell r="A24" t="str">
            <v>Sub-Total</v>
          </cell>
          <cell r="C24">
            <v>-10.45</v>
          </cell>
          <cell r="D24">
            <v>-5.789999999999999</v>
          </cell>
          <cell r="E24">
            <v>-0.860000000000003</v>
          </cell>
          <cell r="F24">
            <v>-0.8999999999999986</v>
          </cell>
          <cell r="G24">
            <v>-10.45</v>
          </cell>
          <cell r="H24">
            <v>-16.24</v>
          </cell>
          <cell r="I24">
            <v>-17.1</v>
          </cell>
          <cell r="J24">
            <v>-18</v>
          </cell>
          <cell r="K24">
            <v>0</v>
          </cell>
          <cell r="L24">
            <v>0</v>
          </cell>
          <cell r="M24">
            <v>0</v>
          </cell>
          <cell r="N24">
            <v>0</v>
          </cell>
          <cell r="O24">
            <v>0</v>
          </cell>
          <cell r="P24">
            <v>0</v>
          </cell>
          <cell r="Q24">
            <v>0</v>
          </cell>
          <cell r="R24">
            <v>0</v>
          </cell>
        </row>
        <row r="25">
          <cell r="B25" t="str">
            <v>DSS Rebates</v>
          </cell>
          <cell r="C25">
            <v>0</v>
          </cell>
          <cell r="D25">
            <v>0</v>
          </cell>
          <cell r="E25">
            <v>0</v>
          </cell>
          <cell r="F25">
            <v>0</v>
          </cell>
          <cell r="K25">
            <v>0</v>
          </cell>
          <cell r="L25">
            <v>0</v>
          </cell>
          <cell r="M25">
            <v>0</v>
          </cell>
          <cell r="N25">
            <v>0</v>
          </cell>
        </row>
        <row r="26">
          <cell r="A26" t="str">
            <v>DSS Rebates</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row>
        <row r="27">
          <cell r="A27" t="str">
            <v>Total</v>
          </cell>
          <cell r="C27">
            <v>-10.45</v>
          </cell>
          <cell r="D27">
            <v>-5.789999999999999</v>
          </cell>
          <cell r="E27">
            <v>-0.860000000000003</v>
          </cell>
          <cell r="F27">
            <v>-0.8999999999999986</v>
          </cell>
          <cell r="G27">
            <v>-10.45</v>
          </cell>
          <cell r="H27">
            <v>-16.24</v>
          </cell>
          <cell r="I27">
            <v>-17.1</v>
          </cell>
          <cell r="J27">
            <v>-18</v>
          </cell>
          <cell r="K27">
            <v>0</v>
          </cell>
          <cell r="L27">
            <v>0</v>
          </cell>
          <cell r="M27">
            <v>0</v>
          </cell>
          <cell r="N27">
            <v>0</v>
          </cell>
          <cell r="O27">
            <v>0</v>
          </cell>
          <cell r="P27">
            <v>0</v>
          </cell>
          <cell r="Q27">
            <v>0</v>
          </cell>
          <cell r="R27">
            <v>0</v>
          </cell>
        </row>
        <row r="30">
          <cell r="B30" t="str">
            <v>Pensions Individual non-linked</v>
          </cell>
          <cell r="C30">
            <v>-5.72</v>
          </cell>
          <cell r="D30">
            <v>-5.78</v>
          </cell>
          <cell r="E30">
            <v>-0.34999999999999964</v>
          </cell>
          <cell r="F30">
            <v>-0.15000000000000036</v>
          </cell>
          <cell r="G30">
            <v>-5.72</v>
          </cell>
          <cell r="H30">
            <v>-11.5</v>
          </cell>
          <cell r="I30">
            <v>-11.85</v>
          </cell>
          <cell r="J30">
            <v>-12</v>
          </cell>
          <cell r="K30">
            <v>0</v>
          </cell>
          <cell r="L30">
            <v>0</v>
          </cell>
          <cell r="M30">
            <v>0</v>
          </cell>
          <cell r="N30">
            <v>0</v>
          </cell>
          <cell r="O30">
            <v>0</v>
          </cell>
        </row>
        <row r="31">
          <cell r="B31" t="str">
            <v>Pensions Individual linked</v>
          </cell>
          <cell r="C31">
            <v>0</v>
          </cell>
          <cell r="D31">
            <v>0</v>
          </cell>
          <cell r="E31">
            <v>0</v>
          </cell>
          <cell r="F31">
            <v>0</v>
          </cell>
          <cell r="G31">
            <v>0</v>
          </cell>
          <cell r="K31">
            <v>0</v>
          </cell>
          <cell r="L31">
            <v>0</v>
          </cell>
          <cell r="M31">
            <v>0</v>
          </cell>
          <cell r="N31">
            <v>0</v>
          </cell>
          <cell r="O31">
            <v>0</v>
          </cell>
        </row>
        <row r="32">
          <cell r="A32" t="str">
            <v>Individual Pensions</v>
          </cell>
          <cell r="C32">
            <v>-5.72</v>
          </cell>
          <cell r="D32">
            <v>-5.78</v>
          </cell>
          <cell r="E32">
            <v>-0.34999999999999964</v>
          </cell>
          <cell r="F32">
            <v>-0.15000000000000036</v>
          </cell>
          <cell r="G32">
            <v>-5.72</v>
          </cell>
          <cell r="H32">
            <v>-11.5</v>
          </cell>
          <cell r="I32">
            <v>-11.85</v>
          </cell>
          <cell r="J32">
            <v>-12</v>
          </cell>
          <cell r="K32">
            <v>0</v>
          </cell>
          <cell r="L32">
            <v>0</v>
          </cell>
          <cell r="M32">
            <v>0</v>
          </cell>
          <cell r="N32">
            <v>0</v>
          </cell>
          <cell r="O32">
            <v>0</v>
          </cell>
          <cell r="P32">
            <v>0</v>
          </cell>
          <cell r="Q32">
            <v>0</v>
          </cell>
          <cell r="R32">
            <v>0</v>
          </cell>
        </row>
        <row r="33">
          <cell r="B33" t="str">
            <v>Pensions Corporate</v>
          </cell>
          <cell r="C33">
            <v>0</v>
          </cell>
          <cell r="D33">
            <v>0</v>
          </cell>
          <cell r="E33">
            <v>0</v>
          </cell>
          <cell r="F33">
            <v>0</v>
          </cell>
          <cell r="G33">
            <v>0</v>
          </cell>
          <cell r="H33">
            <v>0</v>
          </cell>
          <cell r="I33">
            <v>0</v>
          </cell>
          <cell r="K33">
            <v>0</v>
          </cell>
          <cell r="L33">
            <v>0</v>
          </cell>
          <cell r="M33">
            <v>0</v>
          </cell>
          <cell r="N33">
            <v>0</v>
          </cell>
          <cell r="O33">
            <v>0</v>
          </cell>
          <cell r="P33">
            <v>0</v>
          </cell>
          <cell r="Q33">
            <v>0</v>
          </cell>
        </row>
        <row r="34">
          <cell r="A34" t="str">
            <v>Corporate Pensions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t="str">
            <v>Prudence Bond (non-linked)</v>
          </cell>
          <cell r="C35">
            <v>0</v>
          </cell>
          <cell r="D35">
            <v>0</v>
          </cell>
          <cell r="E35">
            <v>0</v>
          </cell>
          <cell r="F35">
            <v>0</v>
          </cell>
          <cell r="K35">
            <v>0</v>
          </cell>
          <cell r="L35">
            <v>0</v>
          </cell>
          <cell r="M35">
            <v>0</v>
          </cell>
          <cell r="N35">
            <v>0</v>
          </cell>
        </row>
        <row r="36">
          <cell r="B36" t="str">
            <v>Prudence Bond (linked)</v>
          </cell>
          <cell r="C36">
            <v>0</v>
          </cell>
          <cell r="D36">
            <v>0</v>
          </cell>
          <cell r="E36">
            <v>0</v>
          </cell>
          <cell r="F36">
            <v>0</v>
          </cell>
          <cell r="K36">
            <v>0</v>
          </cell>
          <cell r="L36">
            <v>0</v>
          </cell>
          <cell r="M36">
            <v>0</v>
          </cell>
          <cell r="N36">
            <v>0</v>
          </cell>
        </row>
        <row r="37">
          <cell r="B37" t="str">
            <v>Other (non-linked)</v>
          </cell>
          <cell r="C37">
            <v>-107.1</v>
          </cell>
          <cell r="D37">
            <v>-43</v>
          </cell>
          <cell r="E37">
            <v>-1.200000000000017</v>
          </cell>
          <cell r="F37">
            <v>-0.29999999999998295</v>
          </cell>
          <cell r="G37">
            <v>-107.1</v>
          </cell>
          <cell r="H37">
            <v>-150.1</v>
          </cell>
          <cell r="I37">
            <v>-151.3</v>
          </cell>
          <cell r="J37">
            <v>-151.6</v>
          </cell>
          <cell r="K37">
            <v>0</v>
          </cell>
          <cell r="L37">
            <v>0</v>
          </cell>
          <cell r="M37">
            <v>0</v>
          </cell>
          <cell r="N37">
            <v>0</v>
          </cell>
          <cell r="O37">
            <v>0</v>
          </cell>
        </row>
        <row r="38">
          <cell r="B38" t="str">
            <v>Other (linked)</v>
          </cell>
          <cell r="C38">
            <v>-2</v>
          </cell>
          <cell r="D38">
            <v>-1</v>
          </cell>
          <cell r="E38">
            <v>0</v>
          </cell>
          <cell r="F38">
            <v>0</v>
          </cell>
          <cell r="G38">
            <v>-2</v>
          </cell>
          <cell r="H38">
            <v>-3</v>
          </cell>
          <cell r="I38">
            <v>-3</v>
          </cell>
          <cell r="J38">
            <v>-3</v>
          </cell>
          <cell r="K38">
            <v>0</v>
          </cell>
          <cell r="L38">
            <v>0</v>
          </cell>
          <cell r="M38">
            <v>0</v>
          </cell>
          <cell r="N38">
            <v>0</v>
          </cell>
          <cell r="O38">
            <v>0</v>
          </cell>
        </row>
        <row r="39">
          <cell r="A39" t="str">
            <v>Life</v>
          </cell>
          <cell r="C39">
            <v>-109.1</v>
          </cell>
          <cell r="D39">
            <v>-44</v>
          </cell>
          <cell r="E39">
            <v>-1.200000000000017</v>
          </cell>
          <cell r="F39">
            <v>-0.29999999999998295</v>
          </cell>
          <cell r="G39">
            <v>-109.1</v>
          </cell>
          <cell r="H39">
            <v>-153.1</v>
          </cell>
          <cell r="I39">
            <v>-154.3</v>
          </cell>
          <cell r="J39">
            <v>-154.6</v>
          </cell>
          <cell r="K39">
            <v>0</v>
          </cell>
          <cell r="L39">
            <v>0</v>
          </cell>
          <cell r="M39">
            <v>0</v>
          </cell>
          <cell r="N39">
            <v>0</v>
          </cell>
          <cell r="O39">
            <v>0</v>
          </cell>
          <cell r="P39">
            <v>0</v>
          </cell>
          <cell r="Q39">
            <v>0</v>
          </cell>
          <cell r="R39">
            <v>0</v>
          </cell>
        </row>
        <row r="40">
          <cell r="B40" t="str">
            <v>Investment Products</v>
          </cell>
        </row>
        <row r="41">
          <cell r="A41" t="str">
            <v>Investment Products</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B42" t="str">
            <v>Annuities - Internal</v>
          </cell>
          <cell r="C42">
            <v>0</v>
          </cell>
          <cell r="D42">
            <v>0</v>
          </cell>
          <cell r="E42">
            <v>0</v>
          </cell>
          <cell r="F42">
            <v>0</v>
          </cell>
          <cell r="G42">
            <v>0</v>
          </cell>
          <cell r="H42">
            <v>0</v>
          </cell>
          <cell r="I42">
            <v>0</v>
          </cell>
          <cell r="J42">
            <v>0</v>
          </cell>
          <cell r="K42">
            <v>0</v>
          </cell>
          <cell r="L42">
            <v>0</v>
          </cell>
          <cell r="M42">
            <v>0</v>
          </cell>
          <cell r="N42">
            <v>0</v>
          </cell>
          <cell r="O42">
            <v>0</v>
          </cell>
        </row>
        <row r="43">
          <cell r="B43" t="str">
            <v>Annuities - External (Advice Centre)</v>
          </cell>
          <cell r="C43">
            <v>0</v>
          </cell>
          <cell r="D43">
            <v>0</v>
          </cell>
          <cell r="E43">
            <v>0</v>
          </cell>
          <cell r="F43">
            <v>0</v>
          </cell>
          <cell r="K43">
            <v>0</v>
          </cell>
          <cell r="L43">
            <v>0</v>
          </cell>
          <cell r="M43">
            <v>0</v>
          </cell>
          <cell r="N43">
            <v>0</v>
          </cell>
          <cell r="O43">
            <v>0</v>
          </cell>
        </row>
        <row r="44">
          <cell r="A44" t="str">
            <v>Annuities</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Sub-Total</v>
          </cell>
          <cell r="C45">
            <v>-114.82</v>
          </cell>
          <cell r="D45">
            <v>-49.78</v>
          </cell>
          <cell r="E45">
            <v>-1.5500000000000114</v>
          </cell>
          <cell r="F45">
            <v>-0.44999999999998863</v>
          </cell>
          <cell r="G45">
            <v>-114.82</v>
          </cell>
          <cell r="H45">
            <v>-164.6</v>
          </cell>
          <cell r="I45">
            <v>-166.15</v>
          </cell>
          <cell r="J45">
            <v>-166.6</v>
          </cell>
          <cell r="K45">
            <v>0</v>
          </cell>
          <cell r="L45">
            <v>0</v>
          </cell>
          <cell r="M45">
            <v>0</v>
          </cell>
          <cell r="N45">
            <v>0</v>
          </cell>
          <cell r="O45">
            <v>0</v>
          </cell>
          <cell r="P45">
            <v>0</v>
          </cell>
          <cell r="Q45">
            <v>0</v>
          </cell>
          <cell r="R45">
            <v>0</v>
          </cell>
        </row>
        <row r="46">
          <cell r="B46" t="str">
            <v>DSS Rebates</v>
          </cell>
          <cell r="C46">
            <v>0</v>
          </cell>
          <cell r="D46">
            <v>0</v>
          </cell>
          <cell r="E46">
            <v>0</v>
          </cell>
          <cell r="F46">
            <v>0</v>
          </cell>
          <cell r="G46">
            <v>0</v>
          </cell>
          <cell r="H46">
            <v>0</v>
          </cell>
          <cell r="I46">
            <v>0</v>
          </cell>
          <cell r="J46">
            <v>0</v>
          </cell>
          <cell r="K46">
            <v>0</v>
          </cell>
          <cell r="L46">
            <v>0</v>
          </cell>
          <cell r="M46">
            <v>0</v>
          </cell>
          <cell r="N46">
            <v>0</v>
          </cell>
          <cell r="O46">
            <v>0</v>
          </cell>
        </row>
        <row r="47">
          <cell r="A47" t="str">
            <v>DSS Rebates</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A48" t="str">
            <v>Total</v>
          </cell>
          <cell r="C48">
            <v>-114.82</v>
          </cell>
          <cell r="D48">
            <v>-49.78</v>
          </cell>
          <cell r="E48">
            <v>-1.5500000000000114</v>
          </cell>
          <cell r="F48">
            <v>-0.44999999999998863</v>
          </cell>
          <cell r="G48">
            <v>-114.82</v>
          </cell>
          <cell r="H48">
            <v>-164.6</v>
          </cell>
          <cell r="I48">
            <v>-166.15</v>
          </cell>
          <cell r="J48">
            <v>-166.6</v>
          </cell>
          <cell r="K48">
            <v>0</v>
          </cell>
          <cell r="L48">
            <v>0</v>
          </cell>
          <cell r="M48">
            <v>0</v>
          </cell>
          <cell r="N48">
            <v>0</v>
          </cell>
          <cell r="O48">
            <v>0</v>
          </cell>
          <cell r="P48">
            <v>0</v>
          </cell>
          <cell r="Q48">
            <v>0</v>
          </cell>
          <cell r="R48">
            <v>0</v>
          </cell>
        </row>
      </sheetData>
      <sheetData sheetId="12">
        <row r="4">
          <cell r="B4" t="str">
            <v>Retail:</v>
          </cell>
        </row>
        <row r="5">
          <cell r="B5" t="str">
            <v>Opening FUM (as at 31/12/01)</v>
          </cell>
          <cell r="C5">
            <v>384</v>
          </cell>
          <cell r="D5">
            <v>365</v>
          </cell>
          <cell r="E5">
            <v>376</v>
          </cell>
          <cell r="F5">
            <v>384</v>
          </cell>
          <cell r="G5">
            <v>384</v>
          </cell>
          <cell r="H5">
            <v>144</v>
          </cell>
          <cell r="I5">
            <v>144</v>
          </cell>
          <cell r="J5">
            <v>144</v>
          </cell>
          <cell r="K5">
            <v>244</v>
          </cell>
          <cell r="L5">
            <v>249</v>
          </cell>
          <cell r="M5">
            <v>258</v>
          </cell>
          <cell r="N5">
            <v>116</v>
          </cell>
          <cell r="O5">
            <v>244</v>
          </cell>
          <cell r="P5">
            <v>128</v>
          </cell>
          <cell r="Q5">
            <v>128</v>
          </cell>
          <cell r="R5">
            <v>128</v>
          </cell>
        </row>
        <row r="7">
          <cell r="B7" t="str">
            <v>Gross inflows</v>
          </cell>
          <cell r="C7">
            <v>4</v>
          </cell>
          <cell r="D7">
            <v>3</v>
          </cell>
          <cell r="E7">
            <v>-7</v>
          </cell>
          <cell r="F7">
            <v>0</v>
          </cell>
          <cell r="G7">
            <v>4</v>
          </cell>
          <cell r="H7">
            <v>7</v>
          </cell>
          <cell r="K7">
            <v>1</v>
          </cell>
          <cell r="L7">
            <v>2</v>
          </cell>
          <cell r="M7">
            <v>-3</v>
          </cell>
          <cell r="N7">
            <v>0</v>
          </cell>
          <cell r="O7">
            <v>1</v>
          </cell>
          <cell r="P7">
            <v>3</v>
          </cell>
        </row>
        <row r="8">
          <cell r="B8" t="str">
            <v>Less redemptions</v>
          </cell>
          <cell r="C8">
            <v>-8</v>
          </cell>
          <cell r="D8">
            <v>4</v>
          </cell>
          <cell r="E8">
            <v>4</v>
          </cell>
          <cell r="F8">
            <v>0</v>
          </cell>
          <cell r="G8">
            <v>-8</v>
          </cell>
          <cell r="H8">
            <v>-4</v>
          </cell>
          <cell r="K8">
            <v>-2</v>
          </cell>
          <cell r="L8">
            <v>-2</v>
          </cell>
          <cell r="M8">
            <v>4</v>
          </cell>
          <cell r="N8">
            <v>0</v>
          </cell>
          <cell r="O8">
            <v>-2</v>
          </cell>
          <cell r="P8">
            <v>-4</v>
          </cell>
        </row>
        <row r="9">
          <cell r="B9" t="str">
            <v>Net flows</v>
          </cell>
          <cell r="C9">
            <v>-4</v>
          </cell>
          <cell r="D9">
            <v>7</v>
          </cell>
          <cell r="E9">
            <v>-3</v>
          </cell>
          <cell r="F9">
            <v>0</v>
          </cell>
          <cell r="G9">
            <v>-4</v>
          </cell>
          <cell r="H9">
            <v>3</v>
          </cell>
          <cell r="I9">
            <v>0</v>
          </cell>
          <cell r="J9">
            <v>0</v>
          </cell>
          <cell r="K9">
            <v>-1</v>
          </cell>
          <cell r="L9">
            <v>0</v>
          </cell>
          <cell r="M9">
            <v>1</v>
          </cell>
          <cell r="N9">
            <v>0</v>
          </cell>
          <cell r="O9">
            <v>-1</v>
          </cell>
          <cell r="P9">
            <v>-1</v>
          </cell>
          <cell r="Q9">
            <v>0</v>
          </cell>
          <cell r="R9">
            <v>0</v>
          </cell>
        </row>
        <row r="10">
          <cell r="B10" t="str">
            <v>Other movements</v>
          </cell>
          <cell r="C10">
            <v>0</v>
          </cell>
          <cell r="D10">
            <v>0</v>
          </cell>
          <cell r="E10">
            <v>0</v>
          </cell>
          <cell r="F10">
            <v>0</v>
          </cell>
          <cell r="G10">
            <v>0</v>
          </cell>
          <cell r="H10">
            <v>0</v>
          </cell>
          <cell r="I10">
            <v>0</v>
          </cell>
          <cell r="J10">
            <v>0</v>
          </cell>
          <cell r="K10">
            <v>0</v>
          </cell>
          <cell r="L10">
            <v>0</v>
          </cell>
          <cell r="M10">
            <v>0</v>
          </cell>
          <cell r="N10">
            <v>0</v>
          </cell>
          <cell r="O10">
            <v>0</v>
          </cell>
          <cell r="P10">
            <v>0</v>
          </cell>
        </row>
        <row r="11">
          <cell r="B11" t="str">
            <v>Market and currency movements</v>
          </cell>
          <cell r="C11">
            <v>-15</v>
          </cell>
          <cell r="D11">
            <v>4</v>
          </cell>
          <cell r="E11">
            <v>11</v>
          </cell>
          <cell r="F11">
            <v>0</v>
          </cell>
          <cell r="G11">
            <v>-15</v>
          </cell>
          <cell r="H11">
            <v>-11</v>
          </cell>
          <cell r="K11">
            <v>6</v>
          </cell>
          <cell r="L11">
            <v>9</v>
          </cell>
          <cell r="M11">
            <v>-143</v>
          </cell>
          <cell r="N11">
            <v>0</v>
          </cell>
          <cell r="O11">
            <v>6</v>
          </cell>
          <cell r="P11">
            <v>15</v>
          </cell>
          <cell r="Q11">
            <v>-128</v>
          </cell>
          <cell r="R11">
            <v>-128</v>
          </cell>
        </row>
        <row r="13">
          <cell r="B13" t="str">
            <v>Net movement in FUM</v>
          </cell>
          <cell r="C13">
            <v>-19</v>
          </cell>
          <cell r="D13">
            <v>11</v>
          </cell>
          <cell r="E13">
            <v>8</v>
          </cell>
          <cell r="F13">
            <v>0</v>
          </cell>
          <cell r="G13">
            <v>-19</v>
          </cell>
          <cell r="H13">
            <v>-8</v>
          </cell>
          <cell r="I13">
            <v>0</v>
          </cell>
          <cell r="J13">
            <v>0</v>
          </cell>
          <cell r="K13">
            <v>5</v>
          </cell>
          <cell r="L13">
            <v>9</v>
          </cell>
          <cell r="M13">
            <v>-142</v>
          </cell>
          <cell r="N13">
            <v>0</v>
          </cell>
          <cell r="O13">
            <v>5</v>
          </cell>
          <cell r="P13">
            <v>14</v>
          </cell>
          <cell r="Q13">
            <v>-128</v>
          </cell>
          <cell r="R13">
            <v>-128</v>
          </cell>
        </row>
        <row r="15">
          <cell r="B15" t="str">
            <v>Closing FUM</v>
          </cell>
          <cell r="C15">
            <v>365</v>
          </cell>
          <cell r="D15">
            <v>376</v>
          </cell>
          <cell r="E15">
            <v>384</v>
          </cell>
          <cell r="F15">
            <v>384</v>
          </cell>
          <cell r="G15">
            <v>365</v>
          </cell>
          <cell r="H15">
            <v>136</v>
          </cell>
          <cell r="I15">
            <v>144</v>
          </cell>
          <cell r="J15">
            <v>144</v>
          </cell>
          <cell r="K15">
            <v>249</v>
          </cell>
          <cell r="L15">
            <v>258</v>
          </cell>
          <cell r="M15">
            <v>116</v>
          </cell>
          <cell r="N15">
            <v>116</v>
          </cell>
          <cell r="O15">
            <v>249</v>
          </cell>
          <cell r="P15">
            <v>142</v>
          </cell>
        </row>
      </sheetData>
      <sheetData sheetId="13">
        <row r="4">
          <cell r="B4" t="str">
            <v>Retail:</v>
          </cell>
        </row>
        <row r="5">
          <cell r="B5" t="str">
            <v>Opening FUM (as at 31/12/01)</v>
          </cell>
          <cell r="C5">
            <v>1631</v>
          </cell>
          <cell r="D5">
            <v>1515</v>
          </cell>
          <cell r="E5">
            <v>1573</v>
          </cell>
          <cell r="F5">
            <v>1631</v>
          </cell>
          <cell r="G5">
            <v>1631</v>
          </cell>
          <cell r="H5">
            <v>1631</v>
          </cell>
          <cell r="I5">
            <v>1631</v>
          </cell>
          <cell r="J5">
            <v>1631</v>
          </cell>
          <cell r="K5">
            <v>1376</v>
          </cell>
          <cell r="L5">
            <v>1379</v>
          </cell>
          <cell r="M5">
            <v>940</v>
          </cell>
          <cell r="N5">
            <v>-42</v>
          </cell>
          <cell r="O5">
            <v>1376</v>
          </cell>
          <cell r="P5">
            <v>1418</v>
          </cell>
          <cell r="Q5">
            <v>1418</v>
          </cell>
          <cell r="R5">
            <v>1418</v>
          </cell>
        </row>
        <row r="7">
          <cell r="B7" t="str">
            <v>Gross inflows</v>
          </cell>
          <cell r="C7">
            <v>34</v>
          </cell>
          <cell r="D7">
            <v>26</v>
          </cell>
          <cell r="E7">
            <v>-60</v>
          </cell>
          <cell r="F7">
            <v>0</v>
          </cell>
          <cell r="G7">
            <v>34</v>
          </cell>
          <cell r="H7">
            <v>60</v>
          </cell>
          <cell r="K7">
            <v>24</v>
          </cell>
          <cell r="L7">
            <v>44</v>
          </cell>
          <cell r="M7">
            <v>-68</v>
          </cell>
          <cell r="N7">
            <v>0</v>
          </cell>
          <cell r="O7">
            <v>24</v>
          </cell>
          <cell r="P7">
            <v>68</v>
          </cell>
        </row>
        <row r="8">
          <cell r="B8" t="str">
            <v>Less redemptions</v>
          </cell>
          <cell r="C8">
            <v>-70</v>
          </cell>
          <cell r="D8">
            <v>-67</v>
          </cell>
          <cell r="E8">
            <v>137</v>
          </cell>
          <cell r="F8">
            <v>0</v>
          </cell>
          <cell r="G8">
            <v>-70</v>
          </cell>
          <cell r="H8">
            <v>-137</v>
          </cell>
          <cell r="K8">
            <v>-69</v>
          </cell>
          <cell r="L8">
            <v>-71</v>
          </cell>
          <cell r="M8">
            <v>140</v>
          </cell>
          <cell r="N8">
            <v>0</v>
          </cell>
          <cell r="O8">
            <v>-69</v>
          </cell>
          <cell r="P8">
            <v>-140</v>
          </cell>
        </row>
        <row r="9">
          <cell r="B9" t="str">
            <v>Net flows</v>
          </cell>
          <cell r="C9">
            <v>-36</v>
          </cell>
          <cell r="D9">
            <v>-41</v>
          </cell>
          <cell r="E9">
            <v>77</v>
          </cell>
          <cell r="F9">
            <v>0</v>
          </cell>
          <cell r="G9">
            <v>-36</v>
          </cell>
          <cell r="H9">
            <v>-77</v>
          </cell>
          <cell r="I9">
            <v>0</v>
          </cell>
          <cell r="J9">
            <v>0</v>
          </cell>
          <cell r="K9">
            <v>-45</v>
          </cell>
          <cell r="L9">
            <v>-27</v>
          </cell>
          <cell r="M9">
            <v>72</v>
          </cell>
          <cell r="N9">
            <v>0</v>
          </cell>
          <cell r="O9">
            <v>-45</v>
          </cell>
          <cell r="P9">
            <v>-72</v>
          </cell>
          <cell r="Q9">
            <v>0</v>
          </cell>
          <cell r="R9">
            <v>0</v>
          </cell>
        </row>
        <row r="10">
          <cell r="B10" t="str">
            <v>Other movements</v>
          </cell>
          <cell r="C10">
            <v>0</v>
          </cell>
          <cell r="D10">
            <v>0</v>
          </cell>
          <cell r="E10">
            <v>0</v>
          </cell>
          <cell r="F10">
            <v>0</v>
          </cell>
          <cell r="G10">
            <v>0</v>
          </cell>
          <cell r="K10">
            <v>0</v>
          </cell>
          <cell r="L10">
            <v>0</v>
          </cell>
          <cell r="M10">
            <v>0</v>
          </cell>
          <cell r="N10">
            <v>0</v>
          </cell>
          <cell r="O10">
            <v>0</v>
          </cell>
          <cell r="P10">
            <v>0</v>
          </cell>
        </row>
        <row r="11">
          <cell r="B11" t="str">
            <v>Market and currency movements</v>
          </cell>
          <cell r="C11">
            <v>-80</v>
          </cell>
          <cell r="D11">
            <v>99</v>
          </cell>
          <cell r="E11">
            <v>-19</v>
          </cell>
          <cell r="F11">
            <v>0</v>
          </cell>
          <cell r="G11">
            <v>-80</v>
          </cell>
          <cell r="H11">
            <v>19</v>
          </cell>
          <cell r="K11">
            <v>48</v>
          </cell>
          <cell r="L11">
            <v>-412</v>
          </cell>
          <cell r="M11">
            <v>-1054</v>
          </cell>
          <cell r="N11">
            <v>0</v>
          </cell>
          <cell r="O11">
            <v>48</v>
          </cell>
          <cell r="P11">
            <v>-364</v>
          </cell>
          <cell r="Q11">
            <v>-1418</v>
          </cell>
          <cell r="R11">
            <v>-1418</v>
          </cell>
        </row>
        <row r="13">
          <cell r="B13" t="str">
            <v>Net movement in FUM</v>
          </cell>
          <cell r="C13">
            <v>-116</v>
          </cell>
          <cell r="D13">
            <v>58</v>
          </cell>
          <cell r="E13">
            <v>58</v>
          </cell>
          <cell r="F13">
            <v>0</v>
          </cell>
          <cell r="G13">
            <v>-116</v>
          </cell>
          <cell r="H13">
            <v>-58</v>
          </cell>
          <cell r="I13">
            <v>0</v>
          </cell>
          <cell r="J13">
            <v>0</v>
          </cell>
          <cell r="K13">
            <v>3</v>
          </cell>
          <cell r="L13">
            <v>-439</v>
          </cell>
          <cell r="M13">
            <v>-982</v>
          </cell>
          <cell r="N13">
            <v>0</v>
          </cell>
          <cell r="O13">
            <v>3</v>
          </cell>
          <cell r="P13">
            <v>-436</v>
          </cell>
          <cell r="Q13">
            <v>-1418</v>
          </cell>
          <cell r="R13">
            <v>-1418</v>
          </cell>
        </row>
        <row r="15">
          <cell r="B15" t="str">
            <v>Closing FUM</v>
          </cell>
          <cell r="C15">
            <v>1515</v>
          </cell>
          <cell r="D15">
            <v>1573</v>
          </cell>
          <cell r="E15">
            <v>1631</v>
          </cell>
          <cell r="F15">
            <v>1631</v>
          </cell>
          <cell r="G15">
            <v>1515</v>
          </cell>
          <cell r="H15">
            <v>1573</v>
          </cell>
          <cell r="I15">
            <v>1631</v>
          </cell>
          <cell r="J15">
            <v>1631</v>
          </cell>
          <cell r="K15">
            <v>1379</v>
          </cell>
          <cell r="L15">
            <v>940</v>
          </cell>
          <cell r="M15">
            <v>-42</v>
          </cell>
          <cell r="N15">
            <v>-42</v>
          </cell>
          <cell r="O15">
            <v>1379</v>
          </cell>
          <cell r="P15">
            <v>982</v>
          </cell>
        </row>
      </sheetData>
      <sheetData sheetId="14">
        <row r="4">
          <cell r="B4" t="str">
            <v>Retail:</v>
          </cell>
        </row>
        <row r="5">
          <cell r="B5" t="str">
            <v>Opening FUM (as at 31/12/01)</v>
          </cell>
          <cell r="C5">
            <v>9877</v>
          </cell>
          <cell r="D5">
            <v>9362</v>
          </cell>
          <cell r="E5">
            <v>9540</v>
          </cell>
          <cell r="F5">
            <v>0</v>
          </cell>
          <cell r="G5">
            <v>9877</v>
          </cell>
          <cell r="H5">
            <v>9877</v>
          </cell>
          <cell r="I5">
            <v>9877</v>
          </cell>
          <cell r="J5">
            <v>9877</v>
          </cell>
          <cell r="K5">
            <v>8782</v>
          </cell>
          <cell r="L5">
            <v>8652</v>
          </cell>
          <cell r="M5">
            <v>8114</v>
          </cell>
          <cell r="N5">
            <v>0</v>
          </cell>
          <cell r="O5">
            <v>8782</v>
          </cell>
          <cell r="P5">
            <v>8782</v>
          </cell>
          <cell r="Q5">
            <v>8782</v>
          </cell>
          <cell r="R5">
            <v>8782</v>
          </cell>
        </row>
        <row r="7">
          <cell r="B7" t="str">
            <v>Gross inflows</v>
          </cell>
          <cell r="C7">
            <v>258</v>
          </cell>
          <cell r="D7">
            <v>254</v>
          </cell>
          <cell r="E7">
            <v>-512</v>
          </cell>
          <cell r="F7">
            <v>0</v>
          </cell>
          <cell r="G7">
            <v>258</v>
          </cell>
          <cell r="H7">
            <v>512</v>
          </cell>
          <cell r="K7">
            <v>256</v>
          </cell>
          <cell r="L7">
            <v>293</v>
          </cell>
          <cell r="M7">
            <v>-549</v>
          </cell>
          <cell r="N7">
            <v>0</v>
          </cell>
          <cell r="O7">
            <v>256</v>
          </cell>
          <cell r="P7">
            <v>549</v>
          </cell>
        </row>
        <row r="8">
          <cell r="B8" t="str">
            <v>Less redemptions</v>
          </cell>
          <cell r="C8">
            <v>-207</v>
          </cell>
          <cell r="D8">
            <v>-173</v>
          </cell>
          <cell r="E8">
            <v>380</v>
          </cell>
          <cell r="F8">
            <v>0</v>
          </cell>
          <cell r="G8">
            <v>-207</v>
          </cell>
          <cell r="H8">
            <v>-380</v>
          </cell>
          <cell r="K8">
            <v>-175</v>
          </cell>
          <cell r="L8">
            <v>-164</v>
          </cell>
          <cell r="M8">
            <v>339</v>
          </cell>
          <cell r="N8">
            <v>0</v>
          </cell>
          <cell r="O8">
            <v>-175</v>
          </cell>
          <cell r="P8">
            <v>-339</v>
          </cell>
        </row>
        <row r="9">
          <cell r="B9" t="str">
            <v>Net flows</v>
          </cell>
          <cell r="C9">
            <v>51</v>
          </cell>
          <cell r="D9">
            <v>81</v>
          </cell>
          <cell r="E9">
            <v>-132</v>
          </cell>
          <cell r="F9">
            <v>0</v>
          </cell>
          <cell r="G9">
            <v>51</v>
          </cell>
          <cell r="H9">
            <v>132</v>
          </cell>
          <cell r="I9">
            <v>0</v>
          </cell>
          <cell r="J9">
            <v>0</v>
          </cell>
          <cell r="K9">
            <v>81</v>
          </cell>
          <cell r="L9">
            <v>129</v>
          </cell>
          <cell r="M9">
            <v>-210</v>
          </cell>
          <cell r="N9">
            <v>0</v>
          </cell>
          <cell r="O9">
            <v>81</v>
          </cell>
          <cell r="P9">
            <v>210</v>
          </cell>
          <cell r="Q9">
            <v>0</v>
          </cell>
          <cell r="R9">
            <v>0</v>
          </cell>
        </row>
        <row r="10">
          <cell r="B10" t="str">
            <v>Other movements</v>
          </cell>
          <cell r="C10">
            <v>0</v>
          </cell>
          <cell r="D10">
            <v>0</v>
          </cell>
          <cell r="E10">
            <v>0</v>
          </cell>
          <cell r="F10">
            <v>0</v>
          </cell>
          <cell r="G10">
            <v>0</v>
          </cell>
          <cell r="K10">
            <v>-108</v>
          </cell>
          <cell r="L10">
            <v>0</v>
          </cell>
          <cell r="M10">
            <v>108</v>
          </cell>
          <cell r="N10">
            <v>0</v>
          </cell>
          <cell r="O10">
            <v>-108</v>
          </cell>
          <cell r="P10">
            <v>-108</v>
          </cell>
        </row>
        <row r="11">
          <cell r="B11" t="str">
            <v>Market and currency movements</v>
          </cell>
          <cell r="C11">
            <v>-566</v>
          </cell>
          <cell r="D11">
            <v>97</v>
          </cell>
          <cell r="E11">
            <v>-9408</v>
          </cell>
          <cell r="F11">
            <v>8782</v>
          </cell>
          <cell r="G11">
            <v>-566</v>
          </cell>
          <cell r="H11">
            <v>-469</v>
          </cell>
          <cell r="I11">
            <v>-9877</v>
          </cell>
          <cell r="J11">
            <v>-1095</v>
          </cell>
          <cell r="K11">
            <v>-103</v>
          </cell>
          <cell r="L11">
            <v>-667</v>
          </cell>
          <cell r="M11">
            <v>-8012</v>
          </cell>
          <cell r="N11">
            <v>0</v>
          </cell>
          <cell r="O11">
            <v>-103</v>
          </cell>
          <cell r="P11">
            <v>-770</v>
          </cell>
          <cell r="Q11">
            <v>-8782</v>
          </cell>
          <cell r="R11">
            <v>-8782</v>
          </cell>
        </row>
        <row r="13">
          <cell r="B13" t="str">
            <v>Net movement in FUM</v>
          </cell>
          <cell r="C13">
            <v>-515</v>
          </cell>
          <cell r="D13">
            <v>178</v>
          </cell>
          <cell r="E13">
            <v>-9540</v>
          </cell>
          <cell r="F13">
            <v>8782</v>
          </cell>
          <cell r="G13">
            <v>-515</v>
          </cell>
          <cell r="H13">
            <v>-337</v>
          </cell>
          <cell r="I13">
            <v>-9877</v>
          </cell>
          <cell r="J13">
            <v>-1095</v>
          </cell>
          <cell r="K13">
            <v>-130</v>
          </cell>
          <cell r="L13">
            <v>-538</v>
          </cell>
          <cell r="M13">
            <v>-8114</v>
          </cell>
          <cell r="N13">
            <v>0</v>
          </cell>
          <cell r="O13">
            <v>-130</v>
          </cell>
          <cell r="P13">
            <v>-668</v>
          </cell>
          <cell r="Q13">
            <v>-8782</v>
          </cell>
          <cell r="R13">
            <v>-8782</v>
          </cell>
        </row>
        <row r="15">
          <cell r="B15" t="str">
            <v>Closing FUM</v>
          </cell>
          <cell r="C15">
            <v>9362</v>
          </cell>
          <cell r="D15">
            <v>9540</v>
          </cell>
          <cell r="E15">
            <v>0</v>
          </cell>
          <cell r="F15">
            <v>8782</v>
          </cell>
          <cell r="G15">
            <v>9362</v>
          </cell>
          <cell r="H15">
            <v>9540</v>
          </cell>
          <cell r="J15">
            <v>8782</v>
          </cell>
          <cell r="K15">
            <v>8652</v>
          </cell>
          <cell r="L15">
            <v>8114</v>
          </cell>
          <cell r="M15">
            <v>0</v>
          </cell>
          <cell r="N15">
            <v>0</v>
          </cell>
          <cell r="O15">
            <v>8652</v>
          </cell>
          <cell r="P15">
            <v>8114</v>
          </cell>
        </row>
      </sheetData>
      <sheetData sheetId="15">
        <row r="9">
          <cell r="B9" t="str">
            <v>Deposits FUM</v>
          </cell>
          <cell r="C9">
            <v>6321.5936980100005</v>
          </cell>
          <cell r="D9">
            <v>-307.5842241900009</v>
          </cell>
          <cell r="E9">
            <v>-266.7889569199988</v>
          </cell>
          <cell r="F9">
            <v>-91.2205169000008</v>
          </cell>
          <cell r="G9">
            <v>6321.5936980100005</v>
          </cell>
          <cell r="H9">
            <v>6014.00947382</v>
          </cell>
          <cell r="I9">
            <v>5747.220516900001</v>
          </cell>
          <cell r="J9">
            <v>5656</v>
          </cell>
          <cell r="K9">
            <v>5311</v>
          </cell>
          <cell r="L9">
            <v>2100.4105124400003</v>
          </cell>
          <cell r="M9">
            <v>0</v>
          </cell>
          <cell r="N9">
            <v>0</v>
          </cell>
          <cell r="O9">
            <v>5311</v>
          </cell>
          <cell r="P9">
            <v>7411.41051244</v>
          </cell>
        </row>
        <row r="10">
          <cell r="B10" t="str">
            <v>Mortgage Book</v>
          </cell>
          <cell r="C10">
            <v>893.929192</v>
          </cell>
          <cell r="D10">
            <v>18.941851000000042</v>
          </cell>
          <cell r="E10">
            <v>25.111076000000025</v>
          </cell>
          <cell r="F10">
            <v>65.01788099999999</v>
          </cell>
          <cell r="G10">
            <v>893.929192</v>
          </cell>
          <cell r="H10">
            <v>912.871043</v>
          </cell>
          <cell r="I10">
            <v>937.982119</v>
          </cell>
          <cell r="J10">
            <v>1003</v>
          </cell>
          <cell r="K10">
            <v>1061</v>
          </cell>
          <cell r="L10">
            <v>56.00704399999995</v>
          </cell>
          <cell r="M10">
            <v>0</v>
          </cell>
          <cell r="N10">
            <v>0</v>
          </cell>
          <cell r="O10">
            <v>1061</v>
          </cell>
          <cell r="P10">
            <v>1117.007044</v>
          </cell>
        </row>
        <row r="11">
          <cell r="B11" t="str">
            <v>Personal Loans Book</v>
          </cell>
          <cell r="C11">
            <v>485.39553619</v>
          </cell>
          <cell r="D11">
            <v>41.58948590999995</v>
          </cell>
          <cell r="E11">
            <v>37.014977900000076</v>
          </cell>
          <cell r="F11">
            <v>23</v>
          </cell>
          <cell r="G11">
            <v>485.39553619</v>
          </cell>
          <cell r="H11">
            <v>526.9850220999999</v>
          </cell>
          <cell r="I11">
            <v>564</v>
          </cell>
          <cell r="J11">
            <v>587</v>
          </cell>
          <cell r="K11">
            <v>609</v>
          </cell>
          <cell r="L11">
            <v>49.85950288999993</v>
          </cell>
          <cell r="M11">
            <v>0</v>
          </cell>
          <cell r="N11">
            <v>0</v>
          </cell>
          <cell r="O11">
            <v>609</v>
          </cell>
          <cell r="P11">
            <v>658.8595028899999</v>
          </cell>
        </row>
        <row r="12">
          <cell r="B12" t="str">
            <v>Credit Card Receivables</v>
          </cell>
          <cell r="C12">
            <v>1259.16546554</v>
          </cell>
          <cell r="D12">
            <v>305.02783165999995</v>
          </cell>
          <cell r="E12">
            <v>27.704146419999915</v>
          </cell>
          <cell r="F12">
            <v>184.10255638000012</v>
          </cell>
          <cell r="G12">
            <v>1259.16546554</v>
          </cell>
          <cell r="H12">
            <v>1564.1932972</v>
          </cell>
          <cell r="I12">
            <v>1591.8974436199999</v>
          </cell>
          <cell r="J12">
            <v>1776</v>
          </cell>
          <cell r="K12">
            <v>1914</v>
          </cell>
          <cell r="L12">
            <v>207.22786652000013</v>
          </cell>
          <cell r="M12">
            <v>0</v>
          </cell>
          <cell r="N12">
            <v>0</v>
          </cell>
          <cell r="O12">
            <v>1914</v>
          </cell>
          <cell r="P12">
            <v>2121.22786652</v>
          </cell>
        </row>
        <row r="13">
          <cell r="B13" t="str">
            <v>Investment Supermarket FUM</v>
          </cell>
          <cell r="C13">
            <v>64.622268</v>
          </cell>
          <cell r="D13">
            <v>35.87560599999999</v>
          </cell>
          <cell r="E13">
            <v>-15.127741999999998</v>
          </cell>
          <cell r="F13">
            <v>21.629868000000002</v>
          </cell>
          <cell r="G13">
            <v>64.622268</v>
          </cell>
          <cell r="H13">
            <v>100.497874</v>
          </cell>
          <cell r="I13">
            <v>85.370132</v>
          </cell>
          <cell r="J13">
            <v>107</v>
          </cell>
          <cell r="K13">
            <v>130</v>
          </cell>
          <cell r="L13">
            <v>4.47799599999999</v>
          </cell>
          <cell r="M13">
            <v>0</v>
          </cell>
          <cell r="N13">
            <v>0</v>
          </cell>
          <cell r="O13">
            <v>130</v>
          </cell>
          <cell r="P13">
            <v>134.477996</v>
          </cell>
        </row>
        <row r="16">
          <cell r="B16" t="str">
            <v>Deposits FUM.</v>
          </cell>
          <cell r="C16">
            <v>377.61018</v>
          </cell>
          <cell r="D16">
            <v>-35.537550819999865</v>
          </cell>
          <cell r="E16">
            <v>-24.07262918000015</v>
          </cell>
          <cell r="F16">
            <v>-29</v>
          </cell>
          <cell r="G16">
            <v>377.61018</v>
          </cell>
          <cell r="H16">
            <v>342.07262918000015</v>
          </cell>
          <cell r="I16">
            <v>318</v>
          </cell>
          <cell r="J16">
            <v>289</v>
          </cell>
          <cell r="K16">
            <v>270</v>
          </cell>
          <cell r="L16">
            <v>-14.433450999999991</v>
          </cell>
          <cell r="M16">
            <v>0</v>
          </cell>
          <cell r="N16">
            <v>0</v>
          </cell>
          <cell r="O16">
            <v>270</v>
          </cell>
          <cell r="P16">
            <v>255.566549</v>
          </cell>
        </row>
        <row r="17">
          <cell r="B17" t="str">
            <v>Mortgage Book.</v>
          </cell>
          <cell r="C17">
            <v>1578.04835</v>
          </cell>
          <cell r="D17">
            <v>-23.401693000000023</v>
          </cell>
          <cell r="E17">
            <v>-60.57691900000009</v>
          </cell>
          <cell r="F17">
            <v>-68.06973799999992</v>
          </cell>
          <cell r="G17">
            <v>1578.04835</v>
          </cell>
          <cell r="H17">
            <v>1554.646657</v>
          </cell>
          <cell r="I17">
            <v>1494.069738</v>
          </cell>
          <cell r="J17">
            <v>1426</v>
          </cell>
          <cell r="K17">
            <v>1348</v>
          </cell>
          <cell r="L17">
            <v>-76.59098399999993</v>
          </cell>
          <cell r="M17">
            <v>0</v>
          </cell>
          <cell r="N17">
            <v>0</v>
          </cell>
          <cell r="O17">
            <v>1348</v>
          </cell>
          <cell r="P17">
            <v>1271.409016</v>
          </cell>
        </row>
        <row r="18">
          <cell r="B18" t="str">
            <v>Personal Loans Book.</v>
          </cell>
          <cell r="C18">
            <v>16.504789659999997</v>
          </cell>
          <cell r="D18">
            <v>-1.5712585999999966</v>
          </cell>
          <cell r="E18">
            <v>-2.5036298200000004</v>
          </cell>
          <cell r="F18">
            <v>-1.4299012399999995</v>
          </cell>
          <cell r="G18">
            <v>16.504789659999997</v>
          </cell>
          <cell r="H18">
            <v>14.93353106</v>
          </cell>
          <cell r="I18">
            <v>12.42990124</v>
          </cell>
          <cell r="J18">
            <v>11</v>
          </cell>
          <cell r="K18">
            <v>9</v>
          </cell>
          <cell r="L18">
            <v>-1.6254654100000012</v>
          </cell>
          <cell r="M18">
            <v>0</v>
          </cell>
          <cell r="N18">
            <v>0</v>
          </cell>
          <cell r="O18">
            <v>9</v>
          </cell>
          <cell r="P18">
            <v>7.374534589999999</v>
          </cell>
        </row>
        <row r="21">
          <cell r="B21" t="str">
            <v>Deposits FUM</v>
          </cell>
          <cell r="C21">
            <v>6699.20387801</v>
          </cell>
          <cell r="D21">
            <v>-343.1217750100004</v>
          </cell>
          <cell r="E21">
            <v>-290.86158609999893</v>
          </cell>
          <cell r="F21">
            <v>-120.2205169000008</v>
          </cell>
          <cell r="G21">
            <v>6699.20387801</v>
          </cell>
          <cell r="H21">
            <v>6356.082103</v>
          </cell>
          <cell r="I21">
            <v>6065.220516900001</v>
          </cell>
          <cell r="J21">
            <v>5945</v>
          </cell>
          <cell r="K21">
            <v>5581</v>
          </cell>
          <cell r="L21">
            <v>2085.9770614400004</v>
          </cell>
          <cell r="M21">
            <v>0</v>
          </cell>
          <cell r="N21">
            <v>0</v>
          </cell>
          <cell r="O21">
            <v>5581</v>
          </cell>
          <cell r="P21">
            <v>7666.97706144</v>
          </cell>
          <cell r="Q21">
            <v>0</v>
          </cell>
          <cell r="R21">
            <v>0</v>
          </cell>
        </row>
        <row r="22">
          <cell r="B22" t="str">
            <v>Mortgage Book</v>
          </cell>
          <cell r="C22">
            <v>2471.977542</v>
          </cell>
          <cell r="D22">
            <v>-4.459842000000208</v>
          </cell>
          <cell r="E22">
            <v>-35.46584299999995</v>
          </cell>
          <cell r="F22">
            <v>-3.051856999999927</v>
          </cell>
          <cell r="G22">
            <v>2471.977542</v>
          </cell>
          <cell r="H22">
            <v>2467.5177</v>
          </cell>
          <cell r="I22">
            <v>2432.051857</v>
          </cell>
          <cell r="J22">
            <v>2429</v>
          </cell>
          <cell r="K22">
            <v>2409</v>
          </cell>
          <cell r="L22">
            <v>-20.583939999999984</v>
          </cell>
          <cell r="M22">
            <v>0</v>
          </cell>
          <cell r="N22">
            <v>0</v>
          </cell>
          <cell r="O22">
            <v>2409</v>
          </cell>
          <cell r="P22">
            <v>2388.41606</v>
          </cell>
          <cell r="Q22">
            <v>0</v>
          </cell>
          <cell r="R22">
            <v>0</v>
          </cell>
        </row>
        <row r="23">
          <cell r="B23" t="str">
            <v>Personal Loans Book</v>
          </cell>
          <cell r="C23">
            <v>501.90032584999994</v>
          </cell>
          <cell r="D23">
            <v>40.01822730999993</v>
          </cell>
          <cell r="E23">
            <v>34.511348080000175</v>
          </cell>
          <cell r="F23">
            <v>21.57009875999995</v>
          </cell>
          <cell r="G23">
            <v>501.90032584999994</v>
          </cell>
          <cell r="H23">
            <v>541.9185531599999</v>
          </cell>
          <cell r="I23">
            <v>576.42990124</v>
          </cell>
          <cell r="J23">
            <v>598</v>
          </cell>
          <cell r="K23">
            <v>618</v>
          </cell>
          <cell r="L23">
            <v>48.234037479999984</v>
          </cell>
          <cell r="M23">
            <v>0</v>
          </cell>
          <cell r="N23">
            <v>0</v>
          </cell>
          <cell r="O23">
            <v>618</v>
          </cell>
          <cell r="P23">
            <v>666.23403748</v>
          </cell>
          <cell r="Q23">
            <v>0</v>
          </cell>
          <cell r="R23">
            <v>0</v>
          </cell>
        </row>
        <row r="24">
          <cell r="B24" t="str">
            <v>Credit Card Receivables</v>
          </cell>
          <cell r="C24">
            <v>1259.16546554</v>
          </cell>
          <cell r="D24">
            <v>305.02783165999995</v>
          </cell>
          <cell r="E24">
            <v>27.704146419999915</v>
          </cell>
          <cell r="F24">
            <v>184.10255638000012</v>
          </cell>
          <cell r="G24">
            <v>1259.16546554</v>
          </cell>
          <cell r="H24">
            <v>1564.1932972</v>
          </cell>
          <cell r="I24">
            <v>1591.8974436199999</v>
          </cell>
          <cell r="J24">
            <v>1776</v>
          </cell>
          <cell r="K24">
            <v>1914</v>
          </cell>
          <cell r="L24">
            <v>207.22786652000013</v>
          </cell>
          <cell r="M24">
            <v>0</v>
          </cell>
          <cell r="N24">
            <v>0</v>
          </cell>
          <cell r="O24">
            <v>1914</v>
          </cell>
          <cell r="P24">
            <v>2121.22786652</v>
          </cell>
          <cell r="Q24">
            <v>0</v>
          </cell>
          <cell r="R24">
            <v>0</v>
          </cell>
        </row>
        <row r="25">
          <cell r="B25" t="str">
            <v>Investment Supermarket FUM</v>
          </cell>
          <cell r="C25">
            <v>64.622268</v>
          </cell>
          <cell r="D25">
            <v>35.87560599999999</v>
          </cell>
          <cell r="E25">
            <v>-15.127741999999998</v>
          </cell>
          <cell r="F25">
            <v>21.629868000000002</v>
          </cell>
          <cell r="G25">
            <v>64.622268</v>
          </cell>
          <cell r="H25">
            <v>100.497874</v>
          </cell>
          <cell r="I25">
            <v>85.370132</v>
          </cell>
          <cell r="J25">
            <v>107</v>
          </cell>
          <cell r="K25">
            <v>130</v>
          </cell>
          <cell r="L25">
            <v>4.47799599999999</v>
          </cell>
          <cell r="M25">
            <v>0</v>
          </cell>
          <cell r="N25">
            <v>0</v>
          </cell>
          <cell r="O25">
            <v>130</v>
          </cell>
          <cell r="P25">
            <v>134.477996</v>
          </cell>
          <cell r="Q25">
            <v>0</v>
          </cell>
          <cell r="R25">
            <v>0</v>
          </cell>
        </row>
      </sheetData>
      <sheetData sheetId="16">
        <row r="9">
          <cell r="B9" t="str">
            <v>Individual Pensions - Germany</v>
          </cell>
          <cell r="C9">
            <v>2.7721646880525386</v>
          </cell>
          <cell r="D9">
            <v>3.100831833604439</v>
          </cell>
          <cell r="E9">
            <v>3.4038762564125147</v>
          </cell>
          <cell r="F9">
            <v>3.774866784575729</v>
          </cell>
          <cell r="G9">
            <v>2.7721646880525386</v>
          </cell>
          <cell r="H9">
            <v>5.872996521656978</v>
          </cell>
          <cell r="I9">
            <v>9.276872778069492</v>
          </cell>
          <cell r="J9">
            <v>13.051739562645222</v>
          </cell>
          <cell r="K9">
            <v>2.92</v>
          </cell>
          <cell r="L9">
            <v>3.393</v>
          </cell>
          <cell r="M9">
            <v>0</v>
          </cell>
          <cell r="N9">
            <v>0</v>
          </cell>
          <cell r="O9">
            <v>2.92</v>
          </cell>
          <cell r="P9">
            <v>6.313</v>
          </cell>
        </row>
        <row r="10">
          <cell r="B10" t="str">
            <v>Individual Pensions - Other</v>
          </cell>
          <cell r="C10">
            <v>0.0037888355645364995</v>
          </cell>
          <cell r="D10">
            <v>0.0007995079950799508</v>
          </cell>
          <cell r="E10">
            <v>0.0003613242574257427</v>
          </cell>
          <cell r="F10">
            <v>0</v>
          </cell>
          <cell r="G10">
            <v>0.0037888355645364995</v>
          </cell>
          <cell r="H10">
            <v>0.00458834355961645</v>
          </cell>
          <cell r="I10">
            <v>0.004949667817042193</v>
          </cell>
          <cell r="J10">
            <v>0.004949667817042193</v>
          </cell>
          <cell r="K10">
            <v>0</v>
          </cell>
          <cell r="L10">
            <v>0</v>
          </cell>
          <cell r="M10">
            <v>0</v>
          </cell>
          <cell r="N10">
            <v>0</v>
          </cell>
        </row>
        <row r="11">
          <cell r="B11" t="str">
            <v>Individual Pensions</v>
          </cell>
          <cell r="C11">
            <v>2.775953523617075</v>
          </cell>
          <cell r="D11">
            <v>3.101631341599519</v>
          </cell>
          <cell r="E11">
            <v>3.404237580669941</v>
          </cell>
          <cell r="F11">
            <v>3.7748667845757296</v>
          </cell>
          <cell r="G11">
            <v>2.775953523617075</v>
          </cell>
          <cell r="H11">
            <v>5.877584865216594</v>
          </cell>
          <cell r="I11">
            <v>9.281822445886535</v>
          </cell>
          <cell r="J11">
            <v>13.056689230462265</v>
          </cell>
          <cell r="K11">
            <v>2.92</v>
          </cell>
          <cell r="L11">
            <v>3.393</v>
          </cell>
          <cell r="M11">
            <v>0</v>
          </cell>
          <cell r="N11">
            <v>0</v>
          </cell>
          <cell r="O11">
            <v>2.92</v>
          </cell>
          <cell r="P11">
            <v>6.313</v>
          </cell>
          <cell r="Q11">
            <v>0</v>
          </cell>
          <cell r="R11">
            <v>0</v>
          </cell>
        </row>
        <row r="12">
          <cell r="B12" t="str">
            <v>Life</v>
          </cell>
          <cell r="C12">
            <v>0</v>
          </cell>
          <cell r="D12">
            <v>0</v>
          </cell>
          <cell r="E12">
            <v>0</v>
          </cell>
          <cell r="F12">
            <v>0</v>
          </cell>
          <cell r="K12">
            <v>0</v>
          </cell>
          <cell r="L12">
            <v>0</v>
          </cell>
          <cell r="M12">
            <v>0</v>
          </cell>
          <cell r="N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row>
        <row r="14">
          <cell r="B14" t="str">
            <v>Investment Products - Germany</v>
          </cell>
          <cell r="C14">
            <v>1.1985349835817125</v>
          </cell>
          <cell r="D14">
            <v>1.8480930053090878</v>
          </cell>
          <cell r="E14">
            <v>1.9070465713447415</v>
          </cell>
          <cell r="F14">
            <v>2.082709487790823</v>
          </cell>
          <cell r="G14">
            <v>1.1985349835817125</v>
          </cell>
          <cell r="H14">
            <v>3.0466279888908003</v>
          </cell>
          <cell r="I14">
            <v>4.953674560235542</v>
          </cell>
          <cell r="J14">
            <v>7.036384048026365</v>
          </cell>
          <cell r="K14">
            <v>1.626</v>
          </cell>
          <cell r="L14">
            <v>2.089</v>
          </cell>
          <cell r="M14">
            <v>0</v>
          </cell>
          <cell r="N14">
            <v>0</v>
          </cell>
          <cell r="O14">
            <v>1.626</v>
          </cell>
          <cell r="P14">
            <v>3.715</v>
          </cell>
        </row>
        <row r="15">
          <cell r="B15" t="str">
            <v>Investment Products - France</v>
          </cell>
          <cell r="C15">
            <v>0</v>
          </cell>
          <cell r="D15">
            <v>0</v>
          </cell>
          <cell r="E15">
            <v>0</v>
          </cell>
          <cell r="F15">
            <v>0</v>
          </cell>
          <cell r="K15">
            <v>0</v>
          </cell>
          <cell r="L15">
            <v>0</v>
          </cell>
          <cell r="M15">
            <v>0</v>
          </cell>
          <cell r="N15">
            <v>0</v>
          </cell>
        </row>
        <row r="16">
          <cell r="B16" t="str">
            <v>Investment Products - Other</v>
          </cell>
          <cell r="C16">
            <v>0</v>
          </cell>
          <cell r="D16">
            <v>0</v>
          </cell>
          <cell r="E16">
            <v>0.0032582178217821778</v>
          </cell>
          <cell r="F16">
            <v>0.08322252996203586</v>
          </cell>
          <cell r="I16">
            <v>0.0032582178217821778</v>
          </cell>
          <cell r="J16">
            <v>0.08648074778381803</v>
          </cell>
          <cell r="K16">
            <v>0.001</v>
          </cell>
          <cell r="L16">
            <v>0.034999999999999996</v>
          </cell>
          <cell r="M16">
            <v>0</v>
          </cell>
          <cell r="N16">
            <v>0</v>
          </cell>
          <cell r="O16">
            <v>0.001</v>
          </cell>
          <cell r="P16">
            <v>0.036</v>
          </cell>
        </row>
        <row r="17">
          <cell r="B17" t="str">
            <v>Investment Products</v>
          </cell>
          <cell r="C17">
            <v>1.1985349835817125</v>
          </cell>
          <cell r="D17">
            <v>1.8480930053090878</v>
          </cell>
          <cell r="E17">
            <v>1.9103047891665241</v>
          </cell>
          <cell r="F17">
            <v>2.1659320177528585</v>
          </cell>
          <cell r="G17">
            <v>1.1985349835817125</v>
          </cell>
          <cell r="H17">
            <v>3.0466279888908003</v>
          </cell>
          <cell r="I17">
            <v>4.9569327780573245</v>
          </cell>
          <cell r="J17">
            <v>7.122864795810183</v>
          </cell>
          <cell r="K17">
            <v>1.6269999999999998</v>
          </cell>
          <cell r="L17">
            <v>2.124</v>
          </cell>
          <cell r="M17">
            <v>0</v>
          </cell>
          <cell r="N17">
            <v>0</v>
          </cell>
          <cell r="O17">
            <v>1.6269999999999998</v>
          </cell>
          <cell r="P17">
            <v>3.751</v>
          </cell>
          <cell r="Q17">
            <v>0</v>
          </cell>
          <cell r="R17">
            <v>0</v>
          </cell>
        </row>
        <row r="18">
          <cell r="B18" t="str">
            <v>Total</v>
          </cell>
          <cell r="C18">
            <v>3.9744885071987874</v>
          </cell>
          <cell r="D18">
            <v>4.949724346908608</v>
          </cell>
          <cell r="E18">
            <v>5.314542369836463</v>
          </cell>
          <cell r="F18">
            <v>5.9407988023285885</v>
          </cell>
          <cell r="G18">
            <v>3.9744885071987874</v>
          </cell>
          <cell r="H18">
            <v>8.924212854107395</v>
          </cell>
          <cell r="I18">
            <v>14.238755223943858</v>
          </cell>
          <cell r="J18">
            <v>20.17955402627245</v>
          </cell>
          <cell r="K18">
            <v>4.547</v>
          </cell>
          <cell r="L18">
            <v>5.517</v>
          </cell>
          <cell r="M18">
            <v>0</v>
          </cell>
          <cell r="N18">
            <v>0</v>
          </cell>
          <cell r="O18">
            <v>4.547</v>
          </cell>
          <cell r="P18">
            <v>10.064</v>
          </cell>
          <cell r="Q18">
            <v>0</v>
          </cell>
          <cell r="R18">
            <v>0</v>
          </cell>
        </row>
        <row r="21">
          <cell r="B21" t="str">
            <v>Individual Pensions - Germany</v>
          </cell>
          <cell r="C21">
            <v>1.2332659762566305</v>
          </cell>
          <cell r="D21">
            <v>1.0258811824804055</v>
          </cell>
          <cell r="E21">
            <v>0.8662426175617997</v>
          </cell>
          <cell r="F21">
            <v>0.9393772000505201</v>
          </cell>
          <cell r="G21">
            <v>1.2332659762566305</v>
          </cell>
          <cell r="H21">
            <v>2.259147158737036</v>
          </cell>
          <cell r="I21">
            <v>3.1253897762988356</v>
          </cell>
          <cell r="J21">
            <v>4.064766976349356</v>
          </cell>
          <cell r="K21">
            <v>0.832</v>
          </cell>
          <cell r="L21">
            <v>0.791</v>
          </cell>
          <cell r="M21">
            <v>0</v>
          </cell>
          <cell r="N21">
            <v>0</v>
          </cell>
          <cell r="O21">
            <v>0.832</v>
          </cell>
          <cell r="P21">
            <v>1.623</v>
          </cell>
        </row>
        <row r="22">
          <cell r="B22" t="str">
            <v>Individual Pensions - Other</v>
          </cell>
          <cell r="C22">
            <v>0</v>
          </cell>
          <cell r="D22">
            <v>0</v>
          </cell>
          <cell r="E22">
            <v>0</v>
          </cell>
          <cell r="F22">
            <v>0</v>
          </cell>
          <cell r="I22">
            <v>0</v>
          </cell>
          <cell r="K22">
            <v>0</v>
          </cell>
          <cell r="L22">
            <v>0</v>
          </cell>
          <cell r="M22">
            <v>0</v>
          </cell>
          <cell r="N22">
            <v>0</v>
          </cell>
        </row>
        <row r="23">
          <cell r="B23" t="str">
            <v>Individual Pensions</v>
          </cell>
          <cell r="C23">
            <v>1.2332659762566305</v>
          </cell>
          <cell r="D23">
            <v>1.0258811824804055</v>
          </cell>
          <cell r="E23">
            <v>0.8662426175617997</v>
          </cell>
          <cell r="F23">
            <v>0.9393772000505201</v>
          </cell>
          <cell r="G23">
            <v>1.2332659762566305</v>
          </cell>
          <cell r="H23">
            <v>2.259147158737036</v>
          </cell>
          <cell r="I23">
            <v>3.1253897762988356</v>
          </cell>
          <cell r="J23">
            <v>4.064766976349356</v>
          </cell>
          <cell r="K23">
            <v>0.832</v>
          </cell>
          <cell r="L23">
            <v>0.791</v>
          </cell>
          <cell r="M23">
            <v>0</v>
          </cell>
          <cell r="N23">
            <v>0</v>
          </cell>
          <cell r="O23">
            <v>0.832</v>
          </cell>
          <cell r="P23">
            <v>1.623</v>
          </cell>
          <cell r="Q23">
            <v>0</v>
          </cell>
          <cell r="R23">
            <v>0</v>
          </cell>
        </row>
        <row r="24">
          <cell r="B24" t="str">
            <v>Life</v>
          </cell>
          <cell r="C24">
            <v>0</v>
          </cell>
          <cell r="D24">
            <v>0</v>
          </cell>
          <cell r="E24">
            <v>0</v>
          </cell>
          <cell r="F24">
            <v>0</v>
          </cell>
          <cell r="K24">
            <v>0</v>
          </cell>
          <cell r="L24">
            <v>0</v>
          </cell>
          <cell r="M24">
            <v>0</v>
          </cell>
          <cell r="N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t="str">
            <v>Investment Products - Germany</v>
          </cell>
          <cell r="C26">
            <v>0.912477898459207</v>
          </cell>
          <cell r="D26">
            <v>0.7603186802367183</v>
          </cell>
          <cell r="E26">
            <v>0.4500242008989135</v>
          </cell>
          <cell r="F26">
            <v>0.5080324570673804</v>
          </cell>
          <cell r="G26">
            <v>0.912477898459207</v>
          </cell>
          <cell r="H26">
            <v>1.6727965786959254</v>
          </cell>
          <cell r="I26">
            <v>2.122820779594839</v>
          </cell>
          <cell r="J26">
            <v>2.6308532366622193</v>
          </cell>
          <cell r="K26">
            <v>0.76</v>
          </cell>
          <cell r="L26">
            <v>0.5859999999999999</v>
          </cell>
          <cell r="M26">
            <v>0</v>
          </cell>
          <cell r="N26">
            <v>0</v>
          </cell>
          <cell r="O26">
            <v>0.76</v>
          </cell>
          <cell r="P26">
            <v>1.3459999999999999</v>
          </cell>
        </row>
        <row r="27">
          <cell r="B27" t="str">
            <v>Investment Products - France</v>
          </cell>
          <cell r="C27">
            <v>0</v>
          </cell>
          <cell r="D27">
            <v>0</v>
          </cell>
          <cell r="E27">
            <v>0</v>
          </cell>
          <cell r="F27">
            <v>0</v>
          </cell>
          <cell r="K27">
            <v>0</v>
          </cell>
          <cell r="L27">
            <v>0</v>
          </cell>
          <cell r="M27">
            <v>0</v>
          </cell>
          <cell r="N27">
            <v>0</v>
          </cell>
        </row>
        <row r="28">
          <cell r="B28" t="str">
            <v>Investment Products - Other</v>
          </cell>
          <cell r="C28">
            <v>0.7779742359181612</v>
          </cell>
          <cell r="D28">
            <v>0</v>
          </cell>
          <cell r="E28">
            <v>0.030940594059405968</v>
          </cell>
          <cell r="F28">
            <v>0.6433304358614683</v>
          </cell>
          <cell r="G28">
            <v>0.7779742359181612</v>
          </cell>
          <cell r="H28">
            <v>0.7779742359181612</v>
          </cell>
          <cell r="I28">
            <v>0.8089148299775671</v>
          </cell>
          <cell r="J28">
            <v>1.4522452658390355</v>
          </cell>
          <cell r="K28">
            <v>0.99</v>
          </cell>
          <cell r="L28">
            <v>0.28300000000000014</v>
          </cell>
          <cell r="M28">
            <v>0</v>
          </cell>
          <cell r="N28">
            <v>0</v>
          </cell>
          <cell r="O28">
            <v>0.99</v>
          </cell>
          <cell r="P28">
            <v>1.2730000000000001</v>
          </cell>
        </row>
        <row r="29">
          <cell r="B29" t="str">
            <v>Investment Products - SIP</v>
          </cell>
          <cell r="C29">
            <v>0.8499621116443548</v>
          </cell>
          <cell r="D29">
            <v>0.9462250498842453</v>
          </cell>
          <cell r="E29">
            <v>1.5441920101329623</v>
          </cell>
          <cell r="F29">
            <v>1.1911167943434946</v>
          </cell>
          <cell r="G29">
            <v>0.8499621116443548</v>
          </cell>
          <cell r="H29">
            <v>1.7961871615286</v>
          </cell>
          <cell r="I29">
            <v>3.3403791716615623</v>
          </cell>
          <cell r="J29">
            <v>4.531495966005057</v>
          </cell>
          <cell r="K29">
            <v>0.427</v>
          </cell>
          <cell r="L29">
            <v>0.067</v>
          </cell>
          <cell r="M29">
            <v>0</v>
          </cell>
          <cell r="N29">
            <v>0</v>
          </cell>
          <cell r="O29">
            <v>0.427</v>
          </cell>
          <cell r="P29">
            <v>0.494</v>
          </cell>
        </row>
        <row r="30">
          <cell r="B30" t="str">
            <v>Investment Products - France</v>
          </cell>
          <cell r="C30">
            <v>7.302980550644103</v>
          </cell>
          <cell r="D30">
            <v>13.660269337385008</v>
          </cell>
          <cell r="E30">
            <v>10.02333230883057</v>
          </cell>
          <cell r="F30">
            <v>13.901143385906606</v>
          </cell>
          <cell r="G30">
            <v>7.302980550644103</v>
          </cell>
          <cell r="H30">
            <v>20.96324988802911</v>
          </cell>
          <cell r="I30">
            <v>30.98658219685968</v>
          </cell>
          <cell r="J30">
            <v>44.887725582766286</v>
          </cell>
          <cell r="K30">
            <v>11.283</v>
          </cell>
          <cell r="L30">
            <v>10.834999999999999</v>
          </cell>
          <cell r="M30">
            <v>0</v>
          </cell>
          <cell r="N30">
            <v>0</v>
          </cell>
          <cell r="O30">
            <v>11.283</v>
          </cell>
          <cell r="P30">
            <v>22.118</v>
          </cell>
        </row>
        <row r="31">
          <cell r="B31" t="str">
            <v>Investment Products</v>
          </cell>
          <cell r="C31">
            <v>9.843394796665827</v>
          </cell>
          <cell r="D31">
            <v>15.366813067505973</v>
          </cell>
          <cell r="E31">
            <v>12.048489113921846</v>
          </cell>
          <cell r="F31">
            <v>16.243623073178952</v>
          </cell>
          <cell r="G31">
            <v>9.843394796665827</v>
          </cell>
          <cell r="H31">
            <v>25.2102078641718</v>
          </cell>
          <cell r="I31">
            <v>37.258696978093646</v>
          </cell>
          <cell r="J31">
            <v>53.5023200512726</v>
          </cell>
          <cell r="K31">
            <v>13.459999999999999</v>
          </cell>
          <cell r="L31">
            <v>11.770999999999999</v>
          </cell>
          <cell r="M31">
            <v>0</v>
          </cell>
          <cell r="N31">
            <v>0</v>
          </cell>
          <cell r="O31">
            <v>13.459999999999999</v>
          </cell>
          <cell r="P31">
            <v>25.230999999999998</v>
          </cell>
          <cell r="Q31">
            <v>0</v>
          </cell>
          <cell r="R31">
            <v>0</v>
          </cell>
        </row>
        <row r="32">
          <cell r="B32" t="str">
            <v>Total</v>
          </cell>
          <cell r="C32">
            <v>11.076660772922457</v>
          </cell>
          <cell r="D32">
            <v>16.392694249986377</v>
          </cell>
          <cell r="E32">
            <v>12.914731731483649</v>
          </cell>
          <cell r="F32">
            <v>17.183000273229467</v>
          </cell>
          <cell r="G32">
            <v>11.076660772922457</v>
          </cell>
          <cell r="H32">
            <v>27.469355022908836</v>
          </cell>
          <cell r="I32">
            <v>40.384086754392484</v>
          </cell>
          <cell r="J32">
            <v>57.56708702762195</v>
          </cell>
          <cell r="K32">
            <v>14.292</v>
          </cell>
          <cell r="L32">
            <v>12.562</v>
          </cell>
          <cell r="M32">
            <v>0</v>
          </cell>
          <cell r="N32">
            <v>0</v>
          </cell>
          <cell r="O32">
            <v>14.292</v>
          </cell>
          <cell r="P32">
            <v>26.854</v>
          </cell>
          <cell r="Q32">
            <v>0</v>
          </cell>
          <cell r="R32">
            <v>0</v>
          </cell>
        </row>
      </sheetData>
      <sheetData sheetId="17">
        <row r="8">
          <cell r="B8" t="str">
            <v>Fixed Annuities</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row>
        <row r="9">
          <cell r="B9" t="str">
            <v>Equity Linked Indexed Annuities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row>
        <row r="10">
          <cell r="B10" t="str">
            <v>Variable Annuities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B11" t="str">
            <v>Guaranteed Investment Contracts</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row>
        <row r="12">
          <cell r="B12" t="str">
            <v>Funding Agreements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Life</v>
          </cell>
          <cell r="C13">
            <v>5.415781175018852</v>
          </cell>
          <cell r="D13">
            <v>6.023307587309249</v>
          </cell>
          <cell r="E13">
            <v>4.814299242397727</v>
          </cell>
          <cell r="F13">
            <v>5.553681930686354</v>
          </cell>
          <cell r="G13">
            <v>5.415781175018852</v>
          </cell>
          <cell r="H13">
            <v>11.439088762328101</v>
          </cell>
          <cell r="I13">
            <v>16.253388004725828</v>
          </cell>
          <cell r="J13">
            <v>21.80706993541218</v>
          </cell>
          <cell r="K13">
            <v>5.452951900154257</v>
          </cell>
          <cell r="L13">
            <v>6.38084311369616</v>
          </cell>
          <cell r="M13">
            <v>0</v>
          </cell>
          <cell r="N13">
            <v>0</v>
          </cell>
          <cell r="O13">
            <v>5.452951900154257</v>
          </cell>
          <cell r="P13">
            <v>11.833795013850416</v>
          </cell>
          <cell r="Q13">
            <v>0</v>
          </cell>
          <cell r="R13">
            <v>0</v>
          </cell>
        </row>
        <row r="14">
          <cell r="B14" t="str">
            <v>GIC - Medium Term Note</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B15" t="str">
            <v>Total</v>
          </cell>
          <cell r="C15">
            <v>5.415781175018852</v>
          </cell>
          <cell r="D15">
            <v>6.023307587309249</v>
          </cell>
          <cell r="E15">
            <v>4.814299242397727</v>
          </cell>
          <cell r="F15">
            <v>5.553681930686354</v>
          </cell>
          <cell r="G15">
            <v>5.415781175018852</v>
          </cell>
          <cell r="H15">
            <v>11.439088762328101</v>
          </cell>
          <cell r="I15">
            <v>16.253388004725828</v>
          </cell>
          <cell r="J15">
            <v>21.80706993541218</v>
          </cell>
          <cell r="K15">
            <v>5.452951900154257</v>
          </cell>
          <cell r="L15">
            <v>6.38084311369616</v>
          </cell>
          <cell r="M15">
            <v>0</v>
          </cell>
          <cell r="N15">
            <v>0</v>
          </cell>
          <cell r="O15">
            <v>5.452951900154257</v>
          </cell>
          <cell r="P15">
            <v>11.833795013850416</v>
          </cell>
          <cell r="Q15">
            <v>0</v>
          </cell>
          <cell r="R15">
            <v>0</v>
          </cell>
        </row>
        <row r="18">
          <cell r="B18" t="str">
            <v>Fixed Annuities</v>
          </cell>
          <cell r="C18">
            <v>347.70686227462807</v>
          </cell>
          <cell r="D18">
            <v>466.4131543943537</v>
          </cell>
          <cell r="E18">
            <v>560.8580916081745</v>
          </cell>
          <cell r="F18">
            <v>523.8912576510335</v>
          </cell>
          <cell r="G18">
            <v>347.70686227462807</v>
          </cell>
          <cell r="H18">
            <v>814.1200166689817</v>
          </cell>
          <cell r="I18">
            <v>1374.9781082771563</v>
          </cell>
          <cell r="J18">
            <v>1898.8693659281896</v>
          </cell>
          <cell r="K18">
            <v>427.5725704669752</v>
          </cell>
          <cell r="L18">
            <v>625.3685652670969</v>
          </cell>
          <cell r="M18">
            <v>0</v>
          </cell>
          <cell r="N18">
            <v>0</v>
          </cell>
          <cell r="O18">
            <v>427.5725704669752</v>
          </cell>
          <cell r="P18">
            <v>1052.941135734072</v>
          </cell>
          <cell r="Q18">
            <v>0</v>
          </cell>
          <cell r="R18">
            <v>0</v>
          </cell>
        </row>
        <row r="19">
          <cell r="B19" t="str">
            <v>Equity Linked Indexed Annuities</v>
          </cell>
          <cell r="C19">
            <v>72.25611846164392</v>
          </cell>
          <cell r="D19">
            <v>66.28465108968265</v>
          </cell>
          <cell r="E19">
            <v>58.048291537004786</v>
          </cell>
          <cell r="F19">
            <v>74.19432664692803</v>
          </cell>
          <cell r="G19">
            <v>72.25611846164392</v>
          </cell>
          <cell r="H19">
            <v>138.54076955132658</v>
          </cell>
          <cell r="I19">
            <v>196.58906108833136</v>
          </cell>
          <cell r="J19">
            <v>270.7833877352594</v>
          </cell>
          <cell r="K19">
            <v>57.35520964801571</v>
          </cell>
          <cell r="L19">
            <v>72.14063522733053</v>
          </cell>
          <cell r="M19">
            <v>0</v>
          </cell>
          <cell r="N19">
            <v>0</v>
          </cell>
          <cell r="O19">
            <v>57.35520964801571</v>
          </cell>
          <cell r="P19">
            <v>129.49584487534625</v>
          </cell>
          <cell r="Q19">
            <v>0</v>
          </cell>
          <cell r="R19">
            <v>0</v>
          </cell>
        </row>
        <row r="20">
          <cell r="B20" t="str">
            <v>Variable Annuities</v>
          </cell>
          <cell r="C20">
            <v>239.11702200589565</v>
          </cell>
          <cell r="D20">
            <v>207.76379477421267</v>
          </cell>
          <cell r="E20">
            <v>166.21043348050745</v>
          </cell>
          <cell r="F20">
            <v>154.98431054221788</v>
          </cell>
          <cell r="G20">
            <v>239.11702200589565</v>
          </cell>
          <cell r="H20">
            <v>446.8808167801083</v>
          </cell>
          <cell r="I20">
            <v>613.0912502606158</v>
          </cell>
          <cell r="J20">
            <v>768.0755608028336</v>
          </cell>
          <cell r="K20">
            <v>183.4216799887814</v>
          </cell>
          <cell r="L20">
            <v>300.4349682106646</v>
          </cell>
          <cell r="M20">
            <v>0</v>
          </cell>
          <cell r="N20">
            <v>0</v>
          </cell>
          <cell r="O20">
            <v>183.4216799887814</v>
          </cell>
          <cell r="P20">
            <v>483.856648199446</v>
          </cell>
          <cell r="Q20">
            <v>0</v>
          </cell>
          <cell r="R20">
            <v>0</v>
          </cell>
        </row>
        <row r="21">
          <cell r="B21" t="str">
            <v>Guaranteed Investment Contracts</v>
          </cell>
          <cell r="C21">
            <v>154.31548639199286</v>
          </cell>
          <cell r="D21">
            <v>-4.30923552381671</v>
          </cell>
          <cell r="E21">
            <v>20.248110102009406</v>
          </cell>
          <cell r="F21">
            <v>-0.11824040625748466</v>
          </cell>
          <cell r="G21">
            <v>154.31548639199286</v>
          </cell>
          <cell r="H21">
            <v>150.00625086817615</v>
          </cell>
          <cell r="I21">
            <v>170.25436097018556</v>
          </cell>
          <cell r="J21">
            <v>170.13612056392807</v>
          </cell>
          <cell r="K21">
            <v>113.23797503856402</v>
          </cell>
          <cell r="L21">
            <v>168.27172025229476</v>
          </cell>
          <cell r="M21">
            <v>0</v>
          </cell>
          <cell r="N21">
            <v>0</v>
          </cell>
          <cell r="O21">
            <v>113.23797503856402</v>
          </cell>
          <cell r="P21">
            <v>281.50969529085876</v>
          </cell>
          <cell r="Q21">
            <v>0</v>
          </cell>
          <cell r="R21">
            <v>0</v>
          </cell>
        </row>
        <row r="22">
          <cell r="B22" t="str">
            <v>Funding Agreements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row>
        <row r="23">
          <cell r="B23" t="str">
            <v>Life</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row>
        <row r="24">
          <cell r="B24" t="str">
            <v>GIC - Medium Term Note</v>
          </cell>
          <cell r="C24">
            <v>410.77671899636664</v>
          </cell>
          <cell r="D24">
            <v>644.1177107855475</v>
          </cell>
          <cell r="E24">
            <v>385.5983077259042</v>
          </cell>
          <cell r="F24">
            <v>63.2991924873204</v>
          </cell>
          <cell r="G24">
            <v>410.77671899636664</v>
          </cell>
          <cell r="H24">
            <v>1054.8944297819141</v>
          </cell>
          <cell r="I24">
            <v>1440.4927375078184</v>
          </cell>
          <cell r="J24">
            <v>1503.7919299951386</v>
          </cell>
          <cell r="K24">
            <v>524.9579301640724</v>
          </cell>
          <cell r="L24">
            <v>384.32115570850385</v>
          </cell>
          <cell r="M24">
            <v>0</v>
          </cell>
          <cell r="N24">
            <v>0</v>
          </cell>
          <cell r="O24">
            <v>524.9579301640724</v>
          </cell>
          <cell r="P24">
            <v>909.2790858725763</v>
          </cell>
          <cell r="Q24">
            <v>0</v>
          </cell>
          <cell r="R24">
            <v>0</v>
          </cell>
        </row>
        <row r="25">
          <cell r="B25" t="str">
            <v>Total</v>
          </cell>
          <cell r="C25">
            <v>1224.172208130527</v>
          </cell>
          <cell r="D25">
            <v>1380.2700755199799</v>
          </cell>
          <cell r="E25">
            <v>1190.9632344536003</v>
          </cell>
          <cell r="F25">
            <v>816.2508469212423</v>
          </cell>
          <cell r="G25">
            <v>1224.172208130527</v>
          </cell>
          <cell r="H25">
            <v>2604.4422836505073</v>
          </cell>
          <cell r="I25">
            <v>3795.4055181041076</v>
          </cell>
          <cell r="J25">
            <v>4611.656365025349</v>
          </cell>
          <cell r="K25">
            <v>1306.5453653064087</v>
          </cell>
          <cell r="L25">
            <v>1550.5370446658908</v>
          </cell>
          <cell r="M25">
            <v>0</v>
          </cell>
          <cell r="N25">
            <v>0</v>
          </cell>
          <cell r="O25">
            <v>1306.5453653064087</v>
          </cell>
          <cell r="P25">
            <v>2857.082409972299</v>
          </cell>
          <cell r="Q25">
            <v>0</v>
          </cell>
          <cell r="R25">
            <v>0</v>
          </cell>
        </row>
        <row r="39">
          <cell r="B39" t="str">
            <v>Total Deposit Liabilities</v>
          </cell>
          <cell r="C39">
            <v>518.6810173442105</v>
          </cell>
          <cell r="D39">
            <v>534.8044653014789</v>
          </cell>
          <cell r="E39">
            <v>564.3900115669865</v>
          </cell>
          <cell r="F39">
            <v>575.145664422152</v>
          </cell>
          <cell r="G39">
            <v>518.6810173442105</v>
          </cell>
          <cell r="H39">
            <v>534.8044653014789</v>
          </cell>
          <cell r="I39">
            <v>564.3900115669865</v>
          </cell>
          <cell r="J39">
            <v>575.145664422152</v>
          </cell>
          <cell r="K39">
            <v>633.1713483146068</v>
          </cell>
          <cell r="L39">
            <v>668.0240110214525</v>
          </cell>
          <cell r="M39">
            <v>0</v>
          </cell>
          <cell r="N39">
            <v>0</v>
          </cell>
          <cell r="O39">
            <v>633.1713483146068</v>
          </cell>
          <cell r="P39">
            <v>668.0240110214525</v>
          </cell>
          <cell r="Q39">
            <v>0</v>
          </cell>
          <cell r="R39">
            <v>0</v>
          </cell>
        </row>
        <row r="40">
          <cell r="G40">
            <v>0</v>
          </cell>
          <cell r="H40">
            <v>0</v>
          </cell>
          <cell r="I40">
            <v>0</v>
          </cell>
        </row>
        <row r="41">
          <cell r="B41" t="str">
            <v>Mortgage Book</v>
          </cell>
          <cell r="C41">
            <v>675.7386714197573</v>
          </cell>
          <cell r="D41">
            <v>731.6524459613197</v>
          </cell>
          <cell r="E41">
            <v>708.3302714839763</v>
          </cell>
          <cell r="F41">
            <v>695.6293802391095</v>
          </cell>
          <cell r="G41">
            <v>675.7386714197573</v>
          </cell>
          <cell r="H41">
            <v>731.6524459613197</v>
          </cell>
          <cell r="I41">
            <v>708.3302714839763</v>
          </cell>
          <cell r="J41">
            <v>695.6293802391095</v>
          </cell>
          <cell r="K41">
            <v>704.3047752808989</v>
          </cell>
          <cell r="L41">
            <v>685.3736141179558</v>
          </cell>
          <cell r="M41">
            <v>0</v>
          </cell>
          <cell r="N41">
            <v>0</v>
          </cell>
          <cell r="O41">
            <v>704.3047752808989</v>
          </cell>
          <cell r="P41">
            <v>685.3736141179558</v>
          </cell>
          <cell r="Q41">
            <v>0</v>
          </cell>
          <cell r="R41">
            <v>0</v>
          </cell>
        </row>
        <row r="42">
          <cell r="B42" t="str">
            <v>Personal Loans Book</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B43" t="str">
            <v>Retail Assets</v>
          </cell>
          <cell r="C43">
            <v>675.7386714197573</v>
          </cell>
          <cell r="D43">
            <v>731.6524459613197</v>
          </cell>
          <cell r="E43">
            <v>708.3302714839763</v>
          </cell>
          <cell r="F43">
            <v>695.6293802391095</v>
          </cell>
          <cell r="G43">
            <v>675.7386714197573</v>
          </cell>
          <cell r="H43">
            <v>731.6524459613197</v>
          </cell>
          <cell r="I43">
            <v>708.3302714839763</v>
          </cell>
          <cell r="J43">
            <v>695.6293802391095</v>
          </cell>
          <cell r="K43">
            <v>704.3047752808989</v>
          </cell>
          <cell r="L43">
            <v>685.3736141179558</v>
          </cell>
          <cell r="M43">
            <v>0</v>
          </cell>
          <cell r="N43">
            <v>0</v>
          </cell>
          <cell r="O43">
            <v>704.3047752808989</v>
          </cell>
          <cell r="P43">
            <v>685.3736141179558</v>
          </cell>
          <cell r="Q43">
            <v>0</v>
          </cell>
          <cell r="R43">
            <v>0</v>
          </cell>
        </row>
      </sheetData>
      <sheetData sheetId="18">
        <row r="23">
          <cell r="B23" t="str">
            <v>opening Balance of FUM (31/12/01)</v>
          </cell>
          <cell r="C23">
            <v>694.8045621291084</v>
          </cell>
          <cell r="D23">
            <v>708.6635487934586</v>
          </cell>
          <cell r="E23">
            <v>908.4362713457999</v>
          </cell>
          <cell r="F23">
            <v>933.068089390432</v>
          </cell>
          <cell r="G23">
            <v>694.8045621291084</v>
          </cell>
          <cell r="H23">
            <v>694.8045621291084</v>
          </cell>
          <cell r="I23">
            <v>694.8045621291084</v>
          </cell>
          <cell r="J23">
            <v>694.8045621291084</v>
          </cell>
          <cell r="K23">
            <v>1072.26</v>
          </cell>
          <cell r="L23">
            <v>955</v>
          </cell>
          <cell r="M23">
            <v>1025.2999999999997</v>
          </cell>
          <cell r="N23">
            <v>0</v>
          </cell>
          <cell r="O23">
            <v>1072.26</v>
          </cell>
          <cell r="P23">
            <v>1072.26</v>
          </cell>
          <cell r="Q23">
            <v>1072.26</v>
          </cell>
          <cell r="R23">
            <v>1072.26</v>
          </cell>
        </row>
        <row r="25">
          <cell r="B25" t="str">
            <v>Gross inflows</v>
          </cell>
          <cell r="C25">
            <v>434.59731064270954</v>
          </cell>
          <cell r="D25">
            <v>447.4812381462632</v>
          </cell>
          <cell r="E25">
            <v>591.1214512110273</v>
          </cell>
          <cell r="F25">
            <v>636.7</v>
          </cell>
          <cell r="G25">
            <v>434.59731064270954</v>
          </cell>
          <cell r="H25">
            <v>882.0785487889727</v>
          </cell>
          <cell r="I25">
            <v>1473.2</v>
          </cell>
          <cell r="J25">
            <v>2109.9</v>
          </cell>
          <cell r="K25">
            <v>763.8</v>
          </cell>
          <cell r="L25">
            <v>846.7</v>
          </cell>
          <cell r="M25">
            <v>-1610.5</v>
          </cell>
          <cell r="N25">
            <v>0</v>
          </cell>
          <cell r="O25">
            <v>763.8</v>
          </cell>
          <cell r="P25">
            <v>1610.5</v>
          </cell>
        </row>
        <row r="26">
          <cell r="B26" t="str">
            <v>Less redemptions</v>
          </cell>
          <cell r="C26">
            <v>-437.3228951751498</v>
          </cell>
          <cell r="D26">
            <v>-275.1245516472785</v>
          </cell>
          <cell r="E26">
            <v>-496.7525531775717</v>
          </cell>
          <cell r="F26">
            <v>-548.3499999999999</v>
          </cell>
          <cell r="G26">
            <v>-437.3228951751498</v>
          </cell>
          <cell r="H26">
            <v>-712.4474468224283</v>
          </cell>
          <cell r="I26">
            <v>-1209.2</v>
          </cell>
          <cell r="J26">
            <v>-1757.55</v>
          </cell>
          <cell r="K26">
            <v>-915.5</v>
          </cell>
          <cell r="L26">
            <v>-718.0999999999999</v>
          </cell>
          <cell r="M26">
            <v>1633.6</v>
          </cell>
          <cell r="N26">
            <v>0</v>
          </cell>
          <cell r="O26">
            <v>-915.5</v>
          </cell>
          <cell r="P26">
            <v>-1633.6</v>
          </cell>
        </row>
        <row r="27">
          <cell r="B27" t="str">
            <v>Net flows</v>
          </cell>
          <cell r="C27">
            <v>-2.72558453244028</v>
          </cell>
          <cell r="D27">
            <v>172.3566864989847</v>
          </cell>
          <cell r="E27">
            <v>94.3688980334556</v>
          </cell>
          <cell r="F27">
            <v>88.35000000000014</v>
          </cell>
          <cell r="G27">
            <v>-2.72558453244028</v>
          </cell>
          <cell r="H27">
            <v>169.6311019665444</v>
          </cell>
          <cell r="I27">
            <v>264</v>
          </cell>
          <cell r="J27">
            <v>352.35000000000014</v>
          </cell>
          <cell r="K27">
            <v>-151.70000000000005</v>
          </cell>
          <cell r="L27">
            <v>128.60000000000014</v>
          </cell>
          <cell r="M27">
            <v>23.09999999999991</v>
          </cell>
          <cell r="N27">
            <v>0</v>
          </cell>
          <cell r="O27">
            <v>-151.70000000000005</v>
          </cell>
          <cell r="P27">
            <v>-23.09999999999991</v>
          </cell>
          <cell r="Q27">
            <v>0</v>
          </cell>
          <cell r="R27">
            <v>0</v>
          </cell>
        </row>
        <row r="28">
          <cell r="B28" t="str">
            <v>Other movements</v>
          </cell>
          <cell r="C28">
            <v>-12</v>
          </cell>
          <cell r="D28">
            <v>0</v>
          </cell>
          <cell r="E28">
            <v>12</v>
          </cell>
          <cell r="F28">
            <v>0</v>
          </cell>
          <cell r="G28">
            <v>-12</v>
          </cell>
          <cell r="H28">
            <v>-12</v>
          </cell>
          <cell r="I28">
            <v>0</v>
          </cell>
          <cell r="J28">
            <v>0</v>
          </cell>
          <cell r="K28">
            <v>-19</v>
          </cell>
          <cell r="L28">
            <v>-0.3999999999999986</v>
          </cell>
          <cell r="M28">
            <v>19.4</v>
          </cell>
          <cell r="N28">
            <v>0</v>
          </cell>
          <cell r="O28">
            <v>-19</v>
          </cell>
          <cell r="P28">
            <v>-19.4</v>
          </cell>
        </row>
        <row r="29">
          <cell r="B29" t="str">
            <v>Market and currency movements</v>
          </cell>
          <cell r="C29">
            <v>28.5845711967905</v>
          </cell>
          <cell r="D29">
            <v>27.4160360533566</v>
          </cell>
          <cell r="E29">
            <v>-81.73707998882351</v>
          </cell>
          <cell r="F29">
            <v>49.12191060956775</v>
          </cell>
          <cell r="G29">
            <v>28.5845711967905</v>
          </cell>
          <cell r="H29">
            <v>56.0006072501471</v>
          </cell>
          <cell r="I29">
            <v>-25.73647273867641</v>
          </cell>
          <cell r="J29">
            <v>23.385437870891337</v>
          </cell>
          <cell r="K29">
            <v>53.440000000000055</v>
          </cell>
          <cell r="L29">
            <v>-57.90000000000032</v>
          </cell>
          <cell r="M29">
            <v>-1067.7999999999997</v>
          </cell>
          <cell r="N29">
            <v>0</v>
          </cell>
          <cell r="O29">
            <v>53.440000000000055</v>
          </cell>
          <cell r="P29">
            <v>-4.460000000000264</v>
          </cell>
          <cell r="Q29">
            <v>-1072.26</v>
          </cell>
          <cell r="R29">
            <v>-1072.26</v>
          </cell>
        </row>
        <row r="31">
          <cell r="B31" t="str">
            <v>Net movement in FUM</v>
          </cell>
          <cell r="C31">
            <v>13.858986664350219</v>
          </cell>
          <cell r="D31">
            <v>199.7727225523413</v>
          </cell>
          <cell r="E31">
            <v>24.631818044632084</v>
          </cell>
          <cell r="F31">
            <v>137.47191060956789</v>
          </cell>
          <cell r="G31">
            <v>13.858986664350219</v>
          </cell>
          <cell r="H31">
            <v>213.6317092166915</v>
          </cell>
          <cell r="I31">
            <v>238.2635272613236</v>
          </cell>
          <cell r="J31">
            <v>375.7354378708915</v>
          </cell>
          <cell r="K31">
            <v>-117.25999999999999</v>
          </cell>
          <cell r="L31">
            <v>70.29999999999981</v>
          </cell>
          <cell r="M31">
            <v>-1025.2999999999997</v>
          </cell>
          <cell r="N31">
            <v>0</v>
          </cell>
          <cell r="O31">
            <v>-117.25999999999999</v>
          </cell>
          <cell r="P31">
            <v>-46.96000000000017</v>
          </cell>
          <cell r="Q31">
            <v>-1072.26</v>
          </cell>
          <cell r="R31">
            <v>-1072.26</v>
          </cell>
        </row>
        <row r="33">
          <cell r="B33" t="str">
            <v>Closing FUM</v>
          </cell>
          <cell r="C33">
            <v>708.6635487934586</v>
          </cell>
          <cell r="D33">
            <v>908.4362713457999</v>
          </cell>
          <cell r="E33">
            <v>933.068089390432</v>
          </cell>
          <cell r="F33">
            <v>1070.54</v>
          </cell>
          <cell r="G33">
            <v>708.6635487934586</v>
          </cell>
          <cell r="H33">
            <v>908.4362713457999</v>
          </cell>
          <cell r="I33">
            <v>933.068089390432</v>
          </cell>
          <cell r="J33">
            <v>1070.54</v>
          </cell>
          <cell r="K33">
            <v>955</v>
          </cell>
          <cell r="L33">
            <v>1025.2999999999997</v>
          </cell>
          <cell r="M33">
            <v>0</v>
          </cell>
          <cell r="N33">
            <v>0</v>
          </cell>
          <cell r="O33">
            <v>955</v>
          </cell>
          <cell r="P33">
            <v>1025.3</v>
          </cell>
        </row>
        <row r="38">
          <cell r="B38" t="str">
            <v>opening Balance of FUM (31/12/01)</v>
          </cell>
          <cell r="C38">
            <v>934.1959087698991</v>
          </cell>
          <cell r="D38">
            <v>1187.5195435483802</v>
          </cell>
          <cell r="E38">
            <v>1260.3638526497966</v>
          </cell>
          <cell r="F38">
            <v>1514.96271643592</v>
          </cell>
          <cell r="G38">
            <v>934.1959087698991</v>
          </cell>
          <cell r="H38">
            <v>934.1959087698991</v>
          </cell>
          <cell r="I38">
            <v>934.1959087698991</v>
          </cell>
          <cell r="J38">
            <v>934.1959087698991</v>
          </cell>
          <cell r="K38">
            <v>2076.32</v>
          </cell>
          <cell r="L38">
            <v>2388.0999999999995</v>
          </cell>
          <cell r="M38">
            <v>2571.2000000000003</v>
          </cell>
          <cell r="N38">
            <v>0</v>
          </cell>
          <cell r="O38">
            <v>2076.32</v>
          </cell>
          <cell r="P38">
            <v>2076.32</v>
          </cell>
          <cell r="Q38">
            <v>2076.32</v>
          </cell>
          <cell r="R38">
            <v>2076.32</v>
          </cell>
        </row>
        <row r="40">
          <cell r="B40" t="str">
            <v>Gross inflows</v>
          </cell>
          <cell r="C40">
            <v>1120.000674445269</v>
          </cell>
          <cell r="D40">
            <v>1364.1789065268472</v>
          </cell>
          <cell r="E40">
            <v>1503.3204190278839</v>
          </cell>
          <cell r="F40">
            <v>2785.3999999999996</v>
          </cell>
          <cell r="G40">
            <v>1120.000674445269</v>
          </cell>
          <cell r="H40">
            <v>2484.179580972116</v>
          </cell>
          <cell r="I40">
            <v>3987.5</v>
          </cell>
          <cell r="J40">
            <v>6772.9</v>
          </cell>
          <cell r="K40">
            <v>2342.3</v>
          </cell>
          <cell r="L40">
            <v>2545.5999999999995</v>
          </cell>
          <cell r="M40">
            <v>-4887.9</v>
          </cell>
          <cell r="N40">
            <v>0</v>
          </cell>
          <cell r="O40">
            <v>2342.3</v>
          </cell>
          <cell r="P40">
            <v>4887.9</v>
          </cell>
        </row>
        <row r="41">
          <cell r="B41" t="str">
            <v>Less redemptions</v>
          </cell>
          <cell r="C41">
            <v>-979.8425170297431</v>
          </cell>
          <cell r="D41">
            <v>-1232.493303347167</v>
          </cell>
          <cell r="E41">
            <v>-1148.1641796230897</v>
          </cell>
          <cell r="F41">
            <v>-2414.3999999999996</v>
          </cell>
          <cell r="G41">
            <v>-979.8425170297431</v>
          </cell>
          <cell r="H41">
            <v>-2212.3358203769103</v>
          </cell>
          <cell r="I41">
            <v>-3360.5</v>
          </cell>
          <cell r="J41">
            <v>-5774.9</v>
          </cell>
          <cell r="K41">
            <v>-2111.3</v>
          </cell>
          <cell r="L41">
            <v>-2227</v>
          </cell>
          <cell r="M41">
            <v>4338.3</v>
          </cell>
          <cell r="N41">
            <v>0</v>
          </cell>
          <cell r="O41">
            <v>-2111.3</v>
          </cell>
          <cell r="P41">
            <v>-4338.3</v>
          </cell>
        </row>
        <row r="42">
          <cell r="B42" t="str">
            <v>Net flows</v>
          </cell>
          <cell r="C42">
            <v>140.1581574155258</v>
          </cell>
          <cell r="D42">
            <v>131.68560317968013</v>
          </cell>
          <cell r="E42">
            <v>355.1562394047942</v>
          </cell>
          <cell r="F42">
            <v>371</v>
          </cell>
          <cell r="G42">
            <v>140.1581574155258</v>
          </cell>
          <cell r="H42">
            <v>271.8437605952058</v>
          </cell>
          <cell r="I42">
            <v>627</v>
          </cell>
          <cell r="J42">
            <v>998</v>
          </cell>
          <cell r="K42">
            <v>231</v>
          </cell>
          <cell r="L42">
            <v>318.59999999999945</v>
          </cell>
          <cell r="M42">
            <v>-549.5999999999995</v>
          </cell>
          <cell r="N42">
            <v>0</v>
          </cell>
          <cell r="O42">
            <v>231</v>
          </cell>
          <cell r="P42">
            <v>549.5999999999995</v>
          </cell>
          <cell r="Q42">
            <v>0</v>
          </cell>
          <cell r="R42">
            <v>0</v>
          </cell>
        </row>
        <row r="43">
          <cell r="B43" t="str">
            <v>Other movements</v>
          </cell>
          <cell r="C43">
            <v>0</v>
          </cell>
          <cell r="D43">
            <v>0</v>
          </cell>
          <cell r="E43">
            <v>0</v>
          </cell>
          <cell r="F43">
            <v>0</v>
          </cell>
          <cell r="G43">
            <v>0</v>
          </cell>
          <cell r="H43">
            <v>0</v>
          </cell>
          <cell r="I43">
            <v>0</v>
          </cell>
          <cell r="J43">
            <v>0</v>
          </cell>
          <cell r="K43">
            <v>0</v>
          </cell>
          <cell r="L43">
            <v>0</v>
          </cell>
          <cell r="M43">
            <v>0</v>
          </cell>
          <cell r="N43">
            <v>0</v>
          </cell>
          <cell r="O43">
            <v>0</v>
          </cell>
          <cell r="P43">
            <v>0</v>
          </cell>
        </row>
        <row r="44">
          <cell r="B44" t="str">
            <v>Market and currency movements</v>
          </cell>
          <cell r="C44">
            <v>113.16547736295524</v>
          </cell>
          <cell r="D44">
            <v>-58.84129407826367</v>
          </cell>
          <cell r="E44">
            <v>-100.5573756186709</v>
          </cell>
          <cell r="F44">
            <v>81.33728356408051</v>
          </cell>
          <cell r="G44">
            <v>113.16547736295524</v>
          </cell>
          <cell r="H44">
            <v>54.32418328469157</v>
          </cell>
          <cell r="I44">
            <v>-46.23319233397933</v>
          </cell>
          <cell r="J44">
            <v>35.104091230101176</v>
          </cell>
          <cell r="K44">
            <v>80.77999999999929</v>
          </cell>
          <cell r="L44">
            <v>-135.49999999999864</v>
          </cell>
          <cell r="M44">
            <v>-2021.6000000000008</v>
          </cell>
          <cell r="N44">
            <v>0</v>
          </cell>
          <cell r="O44">
            <v>80.77999999999929</v>
          </cell>
          <cell r="P44">
            <v>-54.719999999999345</v>
          </cell>
          <cell r="Q44">
            <v>-2076.32</v>
          </cell>
          <cell r="R44">
            <v>-2076.32</v>
          </cell>
        </row>
        <row r="46">
          <cell r="B46" t="str">
            <v>Net movement in FUM</v>
          </cell>
          <cell r="C46">
            <v>253.32363477848105</v>
          </cell>
          <cell r="D46">
            <v>72.84430910141646</v>
          </cell>
          <cell r="E46">
            <v>254.59886378612327</v>
          </cell>
          <cell r="F46">
            <v>452.3372835640805</v>
          </cell>
          <cell r="G46">
            <v>253.32363477848105</v>
          </cell>
          <cell r="H46">
            <v>326.1679438798974</v>
          </cell>
          <cell r="I46">
            <v>580.7668076660207</v>
          </cell>
          <cell r="J46">
            <v>1033.1040912301012</v>
          </cell>
          <cell r="K46">
            <v>311.7799999999993</v>
          </cell>
          <cell r="L46">
            <v>183.10000000000082</v>
          </cell>
          <cell r="M46">
            <v>-2571.2000000000003</v>
          </cell>
          <cell r="N46">
            <v>0</v>
          </cell>
          <cell r="O46">
            <v>311.7799999999993</v>
          </cell>
          <cell r="P46">
            <v>494.8800000000001</v>
          </cell>
          <cell r="Q46">
            <v>-2076.32</v>
          </cell>
          <cell r="R46">
            <v>-2076.32</v>
          </cell>
        </row>
        <row r="48">
          <cell r="B48" t="str">
            <v>Closing FUM</v>
          </cell>
          <cell r="C48">
            <v>1187.5195435483802</v>
          </cell>
          <cell r="D48">
            <v>1260.3638526497966</v>
          </cell>
          <cell r="E48">
            <v>1514.96271643592</v>
          </cell>
          <cell r="F48">
            <v>1967.3000000000004</v>
          </cell>
          <cell r="G48">
            <v>1187.5195435483802</v>
          </cell>
          <cell r="H48">
            <v>1260.3638526497966</v>
          </cell>
          <cell r="I48">
            <v>1514.96271643592</v>
          </cell>
          <cell r="J48">
            <v>1967.3000000000002</v>
          </cell>
          <cell r="K48">
            <v>2388.0999999999995</v>
          </cell>
          <cell r="L48">
            <v>2571.2000000000003</v>
          </cell>
          <cell r="M48">
            <v>0</v>
          </cell>
          <cell r="N48">
            <v>0</v>
          </cell>
          <cell r="O48">
            <v>2388.1</v>
          </cell>
          <cell r="P48">
            <v>2571.2</v>
          </cell>
        </row>
        <row r="113">
          <cell r="B113" t="str">
            <v>opening Balance of FUM (31/12/01)</v>
          </cell>
          <cell r="C113">
            <v>19.944546051397484</v>
          </cell>
          <cell r="D113">
            <v>17.40178827016014</v>
          </cell>
          <cell r="E113">
            <v>19.3568846932135</v>
          </cell>
          <cell r="F113">
            <v>18.220816161070196</v>
          </cell>
          <cell r="G113">
            <v>19.944546051397484</v>
          </cell>
          <cell r="H113">
            <v>19.944546051397484</v>
          </cell>
          <cell r="I113">
            <v>19.944546051397484</v>
          </cell>
          <cell r="J113">
            <v>19.944546051397484</v>
          </cell>
          <cell r="K113">
            <v>57.199999999999996</v>
          </cell>
          <cell r="L113">
            <v>94.67699999999999</v>
          </cell>
          <cell r="M113">
            <v>184.7</v>
          </cell>
          <cell r="N113">
            <v>0</v>
          </cell>
          <cell r="O113">
            <v>57.199999999999996</v>
          </cell>
          <cell r="P113">
            <v>57.199999999999996</v>
          </cell>
          <cell r="Q113">
            <v>57.199999999999996</v>
          </cell>
          <cell r="R113">
            <v>57.199999999999996</v>
          </cell>
        </row>
        <row r="115">
          <cell r="B115" t="str">
            <v>Gross inflows</v>
          </cell>
          <cell r="C115">
            <v>2.115261906143048</v>
          </cell>
          <cell r="D115">
            <v>4.995673894829155</v>
          </cell>
          <cell r="E115">
            <v>5.217478309609667</v>
          </cell>
          <cell r="F115">
            <v>40.67158588941813</v>
          </cell>
          <cell r="G115">
            <v>2.115261906143048</v>
          </cell>
          <cell r="H115">
            <v>7.110935800972203</v>
          </cell>
          <cell r="I115">
            <v>12.32841411058187</v>
          </cell>
          <cell r="J115">
            <v>53</v>
          </cell>
          <cell r="K115">
            <v>41.973</v>
          </cell>
          <cell r="L115">
            <v>89.427</v>
          </cell>
          <cell r="M115">
            <v>-131.4</v>
          </cell>
          <cell r="N115">
            <v>0</v>
          </cell>
          <cell r="O115">
            <v>41.973</v>
          </cell>
          <cell r="P115">
            <v>131.4</v>
          </cell>
          <cell r="Q115">
            <v>0</v>
          </cell>
          <cell r="R115">
            <v>0</v>
          </cell>
        </row>
        <row r="116">
          <cell r="B116" t="str">
            <v>Less redemptions</v>
          </cell>
          <cell r="C116">
            <v>-3.5791519229653694</v>
          </cell>
          <cell r="D116">
            <v>-2.5649037951205047</v>
          </cell>
          <cell r="E116">
            <v>-1.1559442819141257</v>
          </cell>
          <cell r="F116">
            <v>-1.1000000000000005</v>
          </cell>
          <cell r="G116">
            <v>-3.5791519229653694</v>
          </cell>
          <cell r="H116">
            <v>-6.144055718085874</v>
          </cell>
          <cell r="I116">
            <v>-7.3</v>
          </cell>
          <cell r="J116">
            <v>-8.4</v>
          </cell>
          <cell r="K116">
            <v>-1.0919999999999999</v>
          </cell>
          <cell r="L116">
            <v>-1.1080000000000003</v>
          </cell>
          <cell r="M116">
            <v>2.2</v>
          </cell>
          <cell r="N116">
            <v>0</v>
          </cell>
          <cell r="O116">
            <v>-1.0919999999999999</v>
          </cell>
          <cell r="P116">
            <v>-2.2</v>
          </cell>
          <cell r="Q116">
            <v>0</v>
          </cell>
          <cell r="R116">
            <v>0</v>
          </cell>
        </row>
        <row r="117">
          <cell r="B117" t="str">
            <v>Net flows</v>
          </cell>
          <cell r="C117">
            <v>-1.4638900168223214</v>
          </cell>
          <cell r="D117">
            <v>2.43077009970865</v>
          </cell>
          <cell r="E117">
            <v>4.061534027695541</v>
          </cell>
          <cell r="F117">
            <v>39.57158588941813</v>
          </cell>
          <cell r="G117">
            <v>-1.4638900168223214</v>
          </cell>
          <cell r="H117">
            <v>0.9668800828863287</v>
          </cell>
          <cell r="I117">
            <v>5.02841411058187</v>
          </cell>
          <cell r="J117">
            <v>44.6</v>
          </cell>
          <cell r="K117">
            <v>40.881</v>
          </cell>
          <cell r="L117">
            <v>88.319</v>
          </cell>
          <cell r="M117">
            <v>-129.20000000000002</v>
          </cell>
          <cell r="N117">
            <v>0</v>
          </cell>
          <cell r="O117">
            <v>40.881</v>
          </cell>
          <cell r="P117">
            <v>129.20000000000002</v>
          </cell>
          <cell r="Q117">
            <v>0</v>
          </cell>
          <cell r="R117">
            <v>0</v>
          </cell>
        </row>
        <row r="118">
          <cell r="B118" t="str">
            <v>Other movements</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row>
        <row r="119">
          <cell r="B119" t="str">
            <v>Market and currency movements</v>
          </cell>
          <cell r="C119">
            <v>-1.0788677644150235</v>
          </cell>
          <cell r="D119">
            <v>-0.4756736766552885</v>
          </cell>
          <cell r="E119">
            <v>-5.197602559838845</v>
          </cell>
          <cell r="F119">
            <v>-0.5924020504883263</v>
          </cell>
          <cell r="G119">
            <v>-1.0788677644150235</v>
          </cell>
          <cell r="H119">
            <v>-1.554541441070312</v>
          </cell>
          <cell r="I119">
            <v>-6.752144000909158</v>
          </cell>
          <cell r="J119">
            <v>-7.344546051397484</v>
          </cell>
          <cell r="K119">
            <v>-3.4040000000000026</v>
          </cell>
          <cell r="L119">
            <v>1.7039999999999953</v>
          </cell>
          <cell r="M119">
            <v>-55.499999999999986</v>
          </cell>
          <cell r="N119">
            <v>0</v>
          </cell>
          <cell r="O119">
            <v>-3.4040000000000026</v>
          </cell>
          <cell r="P119">
            <v>-1.7000000000000073</v>
          </cell>
          <cell r="Q119">
            <v>-57.199999999999996</v>
          </cell>
          <cell r="R119">
            <v>-57.199999999999996</v>
          </cell>
        </row>
        <row r="121">
          <cell r="B121" t="str">
            <v>Net movement in FUM</v>
          </cell>
          <cell r="C121">
            <v>-2.542757781237345</v>
          </cell>
          <cell r="D121">
            <v>1.9550964230533616</v>
          </cell>
          <cell r="E121">
            <v>-1.1360685321433044</v>
          </cell>
          <cell r="F121">
            <v>38.979183838929806</v>
          </cell>
          <cell r="G121">
            <v>-2.542757781237345</v>
          </cell>
          <cell r="H121">
            <v>-0.5876613581839834</v>
          </cell>
          <cell r="I121">
            <v>-1.723729890327288</v>
          </cell>
          <cell r="J121">
            <v>37.255453948602515</v>
          </cell>
          <cell r="K121">
            <v>37.477</v>
          </cell>
          <cell r="L121">
            <v>90.023</v>
          </cell>
          <cell r="M121">
            <v>-184.7</v>
          </cell>
          <cell r="N121">
            <v>0</v>
          </cell>
          <cell r="O121">
            <v>37.477</v>
          </cell>
          <cell r="P121">
            <v>127.50000000000001</v>
          </cell>
          <cell r="Q121">
            <v>-57.199999999999996</v>
          </cell>
          <cell r="R121">
            <v>-57.199999999999996</v>
          </cell>
        </row>
        <row r="123">
          <cell r="B123" t="str">
            <v>Closing FUM</v>
          </cell>
          <cell r="C123">
            <v>17.40178827016014</v>
          </cell>
          <cell r="D123">
            <v>19.3568846932135</v>
          </cell>
          <cell r="E123">
            <v>18.220816161070196</v>
          </cell>
          <cell r="F123">
            <v>57.2</v>
          </cell>
          <cell r="G123">
            <v>17.40178827016014</v>
          </cell>
          <cell r="H123">
            <v>19.3568846932135</v>
          </cell>
          <cell r="I123">
            <v>18.220816161070196</v>
          </cell>
          <cell r="J123">
            <v>57.2</v>
          </cell>
          <cell r="K123">
            <v>94.67699999999999</v>
          </cell>
          <cell r="L123">
            <v>184.7</v>
          </cell>
          <cell r="M123">
            <v>0</v>
          </cell>
          <cell r="N123">
            <v>0</v>
          </cell>
          <cell r="O123">
            <v>94.67699999999999</v>
          </cell>
          <cell r="P123">
            <v>184.70000000000002</v>
          </cell>
          <cell r="Q123">
            <v>0</v>
          </cell>
          <cell r="R123">
            <v>0</v>
          </cell>
        </row>
        <row r="130">
          <cell r="B130" t="str">
            <v>Opening FUM (as at 31/12/01)</v>
          </cell>
          <cell r="C130">
            <v>0</v>
          </cell>
          <cell r="D130">
            <v>29.964</v>
          </cell>
          <cell r="E130">
            <v>55.2</v>
          </cell>
          <cell r="F130">
            <v>67.32300000000001</v>
          </cell>
          <cell r="G130">
            <v>0</v>
          </cell>
          <cell r="H130">
            <v>0</v>
          </cell>
          <cell r="I130">
            <v>0</v>
          </cell>
          <cell r="J130">
            <v>0</v>
          </cell>
          <cell r="K130">
            <v>89.965</v>
          </cell>
          <cell r="L130">
            <v>110.5</v>
          </cell>
          <cell r="M130">
            <v>117.10000000000001</v>
          </cell>
          <cell r="N130">
            <v>0</v>
          </cell>
          <cell r="O130">
            <v>89.965</v>
          </cell>
          <cell r="P130">
            <v>89.965</v>
          </cell>
          <cell r="Q130">
            <v>89.965</v>
          </cell>
          <cell r="R130">
            <v>89.965</v>
          </cell>
        </row>
        <row r="132">
          <cell r="B132" t="str">
            <v>Gross inflows</v>
          </cell>
          <cell r="C132">
            <v>24.948</v>
          </cell>
          <cell r="D132">
            <v>25.336999999999996</v>
          </cell>
          <cell r="E132">
            <v>20.595</v>
          </cell>
          <cell r="F132">
            <v>19.72</v>
          </cell>
          <cell r="G132">
            <v>24.948</v>
          </cell>
          <cell r="H132">
            <v>50.285</v>
          </cell>
          <cell r="I132">
            <v>70.88</v>
          </cell>
          <cell r="J132">
            <v>90.6</v>
          </cell>
          <cell r="K132">
            <v>20.76</v>
          </cell>
          <cell r="L132">
            <v>19.539999999999996</v>
          </cell>
          <cell r="M132">
            <v>-40.3</v>
          </cell>
          <cell r="N132">
            <v>0</v>
          </cell>
          <cell r="O132">
            <v>20.76</v>
          </cell>
          <cell r="P132">
            <v>40.3</v>
          </cell>
        </row>
        <row r="133">
          <cell r="B133" t="str">
            <v>Less redemptions</v>
          </cell>
          <cell r="C133">
            <v>-0.266</v>
          </cell>
          <cell r="D133">
            <v>-1.034</v>
          </cell>
          <cell r="E133">
            <v>-1.7</v>
          </cell>
          <cell r="F133">
            <v>-2.0890000000000004</v>
          </cell>
          <cell r="G133">
            <v>-0.266</v>
          </cell>
          <cell r="H133">
            <v>-1.3</v>
          </cell>
          <cell r="I133">
            <v>-3</v>
          </cell>
          <cell r="J133">
            <v>-5.089</v>
          </cell>
          <cell r="K133">
            <v>-2.2</v>
          </cell>
          <cell r="L133">
            <v>-3.3999999999999995</v>
          </cell>
          <cell r="M133">
            <v>5.6</v>
          </cell>
          <cell r="N133">
            <v>0</v>
          </cell>
          <cell r="O133">
            <v>-2.2</v>
          </cell>
          <cell r="P133">
            <v>-5.6</v>
          </cell>
        </row>
        <row r="134">
          <cell r="B134" t="str">
            <v>Net flows</v>
          </cell>
          <cell r="C134">
            <v>24.682000000000002</v>
          </cell>
          <cell r="D134">
            <v>24.302999999999997</v>
          </cell>
          <cell r="E134">
            <v>18.895</v>
          </cell>
          <cell r="F134">
            <v>17.631</v>
          </cell>
          <cell r="G134">
            <v>24.682000000000002</v>
          </cell>
          <cell r="H134">
            <v>48.985</v>
          </cell>
          <cell r="I134">
            <v>67.88</v>
          </cell>
          <cell r="J134">
            <v>85.511</v>
          </cell>
          <cell r="K134">
            <v>18.560000000000002</v>
          </cell>
          <cell r="L134">
            <v>16.139999999999997</v>
          </cell>
          <cell r="M134">
            <v>-34.699999999999996</v>
          </cell>
          <cell r="N134">
            <v>0</v>
          </cell>
          <cell r="O134">
            <v>18.560000000000002</v>
          </cell>
          <cell r="P134">
            <v>34.699999999999996</v>
          </cell>
          <cell r="Q134">
            <v>0</v>
          </cell>
          <cell r="R134">
            <v>0</v>
          </cell>
        </row>
        <row r="135">
          <cell r="B135" t="str">
            <v>Other movements</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B136" t="str">
            <v>Market and currency movements</v>
          </cell>
          <cell r="C136">
            <v>5.2819999999999965</v>
          </cell>
          <cell r="D136">
            <v>0.9330000000000034</v>
          </cell>
          <cell r="E136">
            <v>-6.772000000000002</v>
          </cell>
          <cell r="F136">
            <v>5.01100000000001</v>
          </cell>
          <cell r="G136">
            <v>5.2819999999999965</v>
          </cell>
          <cell r="H136">
            <v>6.215</v>
          </cell>
          <cell r="I136">
            <v>-0.5570000000000022</v>
          </cell>
          <cell r="J136">
            <v>4.454000000000008</v>
          </cell>
          <cell r="K136">
            <v>1.9749999999999943</v>
          </cell>
          <cell r="L136">
            <v>-9.539999999999992</v>
          </cell>
          <cell r="M136">
            <v>-82.4</v>
          </cell>
          <cell r="N136">
            <v>0</v>
          </cell>
          <cell r="O136">
            <v>1.9749999999999943</v>
          </cell>
          <cell r="P136">
            <v>-7.564999999999998</v>
          </cell>
          <cell r="Q136">
            <v>-89.965</v>
          </cell>
          <cell r="R136">
            <v>-89.965</v>
          </cell>
        </row>
        <row r="138">
          <cell r="B138" t="str">
            <v>Net movement in FUM</v>
          </cell>
          <cell r="C138">
            <v>29.964</v>
          </cell>
          <cell r="D138">
            <v>25.236</v>
          </cell>
          <cell r="E138">
            <v>12.122999999999998</v>
          </cell>
          <cell r="F138">
            <v>22.64200000000001</v>
          </cell>
          <cell r="G138">
            <v>29.964</v>
          </cell>
          <cell r="H138">
            <v>55.2</v>
          </cell>
          <cell r="I138">
            <v>67.323</v>
          </cell>
          <cell r="J138">
            <v>89.965</v>
          </cell>
          <cell r="K138">
            <v>20.534999999999997</v>
          </cell>
          <cell r="L138">
            <v>6.600000000000005</v>
          </cell>
          <cell r="M138">
            <v>-117.1</v>
          </cell>
          <cell r="N138">
            <v>0</v>
          </cell>
          <cell r="O138">
            <v>20.534999999999997</v>
          </cell>
          <cell r="P138">
            <v>27.134999999999998</v>
          </cell>
          <cell r="Q138">
            <v>-89.965</v>
          </cell>
          <cell r="R138">
            <v>-89.965</v>
          </cell>
        </row>
        <row r="140">
          <cell r="B140" t="str">
            <v>Closing FUM</v>
          </cell>
          <cell r="C140">
            <v>29.964</v>
          </cell>
          <cell r="D140">
            <v>55.2</v>
          </cell>
          <cell r="E140">
            <v>67.32300000000001</v>
          </cell>
          <cell r="F140">
            <v>89.96500000000002</v>
          </cell>
          <cell r="G140">
            <v>29.964</v>
          </cell>
          <cell r="H140">
            <v>55.2</v>
          </cell>
          <cell r="I140">
            <v>67.323</v>
          </cell>
          <cell r="J140">
            <v>89.965</v>
          </cell>
          <cell r="K140">
            <v>110.5</v>
          </cell>
          <cell r="L140">
            <v>117.10000000000001</v>
          </cell>
          <cell r="M140">
            <v>0</v>
          </cell>
          <cell r="N140">
            <v>0</v>
          </cell>
          <cell r="O140">
            <v>110.5</v>
          </cell>
          <cell r="P140">
            <v>117.1</v>
          </cell>
        </row>
        <row r="148">
          <cell r="B148" t="str">
            <v>Singapore</v>
          </cell>
          <cell r="C148">
            <v>6.51985867522706</v>
          </cell>
          <cell r="D148">
            <v>8.316325714750729</v>
          </cell>
          <cell r="E148">
            <v>11.56381561002221</v>
          </cell>
          <cell r="F148">
            <v>10.100000000000001</v>
          </cell>
          <cell r="G148">
            <v>6.51985867522706</v>
          </cell>
          <cell r="H148">
            <v>14.83618438997779</v>
          </cell>
          <cell r="I148">
            <v>26.4</v>
          </cell>
          <cell r="J148">
            <v>36.5</v>
          </cell>
          <cell r="K148">
            <v>8.5</v>
          </cell>
          <cell r="L148">
            <v>12.7</v>
          </cell>
          <cell r="M148">
            <v>0</v>
          </cell>
          <cell r="N148">
            <v>0</v>
          </cell>
          <cell r="O148">
            <v>8.5</v>
          </cell>
          <cell r="P148">
            <v>21.2</v>
          </cell>
        </row>
        <row r="149">
          <cell r="B149" t="str">
            <v>Hong Kong</v>
          </cell>
          <cell r="C149">
            <v>12.99991210336644</v>
          </cell>
          <cell r="D149">
            <v>17.32375324237469</v>
          </cell>
          <cell r="E149">
            <v>17.67633465425887</v>
          </cell>
          <cell r="F149">
            <v>22.799999999999994</v>
          </cell>
          <cell r="G149">
            <v>12.99991210336644</v>
          </cell>
          <cell r="H149">
            <v>30.32366534574113</v>
          </cell>
          <cell r="I149">
            <v>48</v>
          </cell>
          <cell r="J149">
            <v>70.8</v>
          </cell>
          <cell r="K149">
            <v>20</v>
          </cell>
          <cell r="L149">
            <v>23.299999999999997</v>
          </cell>
          <cell r="M149">
            <v>0</v>
          </cell>
          <cell r="N149">
            <v>0</v>
          </cell>
          <cell r="O149">
            <v>20</v>
          </cell>
          <cell r="P149">
            <v>43.3</v>
          </cell>
        </row>
        <row r="150">
          <cell r="B150" t="str">
            <v>Malaysia</v>
          </cell>
          <cell r="C150">
            <v>6.765700265204134</v>
          </cell>
          <cell r="D150">
            <v>10.416859000757004</v>
          </cell>
          <cell r="E150">
            <v>11.617440734038862</v>
          </cell>
          <cell r="F150">
            <v>15.800000000000004</v>
          </cell>
          <cell r="G150">
            <v>6.765700265204134</v>
          </cell>
          <cell r="H150">
            <v>17.18255926596114</v>
          </cell>
          <cell r="I150">
            <v>28.8</v>
          </cell>
          <cell r="J150">
            <v>44.6</v>
          </cell>
          <cell r="K150">
            <v>10.8</v>
          </cell>
          <cell r="L150">
            <v>13.599999999999998</v>
          </cell>
          <cell r="M150">
            <v>0</v>
          </cell>
          <cell r="N150">
            <v>0</v>
          </cell>
          <cell r="O150">
            <v>10.8</v>
          </cell>
          <cell r="P150">
            <v>24.4</v>
          </cell>
        </row>
        <row r="151">
          <cell r="B151" t="str">
            <v>Taiwan</v>
          </cell>
          <cell r="C151">
            <v>24.14971420381736</v>
          </cell>
          <cell r="D151">
            <v>41.16813670413254</v>
          </cell>
          <cell r="E151">
            <v>50.6821490920501</v>
          </cell>
          <cell r="F151">
            <v>18.500000000000007</v>
          </cell>
          <cell r="G151">
            <v>24.14971420381736</v>
          </cell>
          <cell r="H151">
            <v>65.3178509079499</v>
          </cell>
          <cell r="I151">
            <v>116</v>
          </cell>
          <cell r="J151">
            <v>134.5</v>
          </cell>
          <cell r="K151">
            <v>23.2</v>
          </cell>
          <cell r="L151">
            <v>26.8</v>
          </cell>
          <cell r="M151">
            <v>0</v>
          </cell>
          <cell r="N151">
            <v>0</v>
          </cell>
          <cell r="O151">
            <v>23.2</v>
          </cell>
          <cell r="P151">
            <v>50</v>
          </cell>
        </row>
        <row r="152">
          <cell r="B152" t="str">
            <v> Japan (10)</v>
          </cell>
          <cell r="C152">
            <v>5.949016764313475</v>
          </cell>
          <cell r="D152">
            <v>5.395407099368789</v>
          </cell>
          <cell r="E152">
            <v>9.855576136317735</v>
          </cell>
          <cell r="F152">
            <v>7.100000000000003</v>
          </cell>
          <cell r="G152">
            <v>5.949016764313475</v>
          </cell>
          <cell r="H152">
            <v>11.344423863682264</v>
          </cell>
          <cell r="I152">
            <v>21.2</v>
          </cell>
          <cell r="J152">
            <v>28.3</v>
          </cell>
          <cell r="K152">
            <v>8.7</v>
          </cell>
          <cell r="L152">
            <v>8.900000000000002</v>
          </cell>
          <cell r="M152">
            <v>0</v>
          </cell>
          <cell r="N152">
            <v>0</v>
          </cell>
          <cell r="O152">
            <v>8.7</v>
          </cell>
          <cell r="P152">
            <v>17.6</v>
          </cell>
        </row>
        <row r="153">
          <cell r="B153" t="str">
            <v>Thailand</v>
          </cell>
          <cell r="C153">
            <v>0.6007143853243575</v>
          </cell>
          <cell r="D153">
            <v>0.6531867728025853</v>
          </cell>
          <cell r="E153">
            <v>0.5460988418730572</v>
          </cell>
          <cell r="F153">
            <v>0.5999999999999999</v>
          </cell>
          <cell r="G153">
            <v>0.6007143853243575</v>
          </cell>
          <cell r="H153">
            <v>1.2539011581269428</v>
          </cell>
          <cell r="I153">
            <v>1.8</v>
          </cell>
          <cell r="J153">
            <v>2.4</v>
          </cell>
          <cell r="K153">
            <v>0.6</v>
          </cell>
          <cell r="L153">
            <v>1.1</v>
          </cell>
          <cell r="M153">
            <v>0</v>
          </cell>
          <cell r="N153">
            <v>0</v>
          </cell>
          <cell r="O153">
            <v>0.6</v>
          </cell>
          <cell r="P153">
            <v>1.7</v>
          </cell>
        </row>
        <row r="154">
          <cell r="B154" t="str">
            <v>Indonesia</v>
          </cell>
          <cell r="C154">
            <v>1.205470140572662</v>
          </cell>
          <cell r="D154">
            <v>1.5603733229652157</v>
          </cell>
          <cell r="E154">
            <v>2.334156536462122</v>
          </cell>
          <cell r="F154">
            <v>2.5</v>
          </cell>
          <cell r="G154">
            <v>1.205470140572662</v>
          </cell>
          <cell r="H154">
            <v>2.7658434635378777</v>
          </cell>
          <cell r="I154">
            <v>5.1</v>
          </cell>
          <cell r="J154">
            <v>7.6</v>
          </cell>
          <cell r="K154">
            <v>1.5</v>
          </cell>
          <cell r="L154">
            <v>5.3</v>
          </cell>
          <cell r="M154">
            <v>0</v>
          </cell>
          <cell r="N154">
            <v>0</v>
          </cell>
          <cell r="O154">
            <v>1.5</v>
          </cell>
          <cell r="P154">
            <v>6.8</v>
          </cell>
        </row>
        <row r="155">
          <cell r="B155" t="str">
            <v>Philippines</v>
          </cell>
          <cell r="C155">
            <v>0.9352400909536761</v>
          </cell>
          <cell r="D155">
            <v>1.1387969275555787</v>
          </cell>
          <cell r="E155">
            <v>0.9259629814907453</v>
          </cell>
          <cell r="F155">
            <v>1.4000000000000004</v>
          </cell>
          <cell r="G155">
            <v>0.9352400909536761</v>
          </cell>
          <cell r="H155">
            <v>2.0740370185092547</v>
          </cell>
          <cell r="I155">
            <v>3</v>
          </cell>
          <cell r="J155">
            <v>4.4</v>
          </cell>
          <cell r="K155">
            <v>0.9</v>
          </cell>
          <cell r="L155">
            <v>1.4</v>
          </cell>
          <cell r="M155">
            <v>0</v>
          </cell>
          <cell r="N155">
            <v>0</v>
          </cell>
          <cell r="O155">
            <v>0.9</v>
          </cell>
          <cell r="P155">
            <v>2.3</v>
          </cell>
        </row>
        <row r="156">
          <cell r="B156" t="str">
            <v>Vietnam</v>
          </cell>
          <cell r="C156">
            <v>7.157037023073443</v>
          </cell>
          <cell r="D156">
            <v>8.403564566570077</v>
          </cell>
          <cell r="E156">
            <v>7.639398410356479</v>
          </cell>
          <cell r="F156">
            <v>8.100000000000001</v>
          </cell>
          <cell r="G156">
            <v>7.157037023073443</v>
          </cell>
          <cell r="H156">
            <v>15.56060158964352</v>
          </cell>
          <cell r="I156">
            <v>23.2</v>
          </cell>
          <cell r="J156">
            <v>31.3</v>
          </cell>
          <cell r="K156">
            <v>7.7</v>
          </cell>
          <cell r="L156">
            <v>9.7</v>
          </cell>
          <cell r="M156">
            <v>0</v>
          </cell>
          <cell r="N156">
            <v>0</v>
          </cell>
          <cell r="O156">
            <v>7.7</v>
          </cell>
          <cell r="P156">
            <v>17.4</v>
          </cell>
        </row>
        <row r="157">
          <cell r="B157" t="str">
            <v>China</v>
          </cell>
          <cell r="C157">
            <v>0.6190014742665938</v>
          </cell>
          <cell r="D157">
            <v>1.4341740654949295</v>
          </cell>
          <cell r="E157">
            <v>1.7468244602384764</v>
          </cell>
          <cell r="F157">
            <v>2.1000000000000005</v>
          </cell>
          <cell r="G157">
            <v>0.6190014742665938</v>
          </cell>
          <cell r="H157">
            <v>2.0531755397615234</v>
          </cell>
          <cell r="I157">
            <v>3.8</v>
          </cell>
          <cell r="J157">
            <v>5.9</v>
          </cell>
          <cell r="K157">
            <v>1.8</v>
          </cell>
          <cell r="L157">
            <v>2.0999999999999996</v>
          </cell>
          <cell r="M157">
            <v>0</v>
          </cell>
          <cell r="N157">
            <v>0</v>
          </cell>
          <cell r="O157">
            <v>1.8</v>
          </cell>
          <cell r="P157">
            <v>3.9</v>
          </cell>
        </row>
        <row r="158">
          <cell r="B158" t="str">
            <v>India</v>
          </cell>
          <cell r="C158">
            <v>0.07902840304132115</v>
          </cell>
          <cell r="D158">
            <v>0.23487239558857964</v>
          </cell>
          <cell r="E158">
            <v>0.28609920137009914</v>
          </cell>
          <cell r="F158">
            <v>0.6000000000000001</v>
          </cell>
          <cell r="G158">
            <v>0.07902840304132115</v>
          </cell>
          <cell r="H158">
            <v>0.3139007986299008</v>
          </cell>
          <cell r="I158">
            <v>0.6</v>
          </cell>
          <cell r="J158">
            <v>1.2</v>
          </cell>
          <cell r="K158">
            <v>1.5</v>
          </cell>
          <cell r="L158">
            <v>1</v>
          </cell>
          <cell r="M158">
            <v>0</v>
          </cell>
          <cell r="N158">
            <v>0</v>
          </cell>
          <cell r="O158">
            <v>1.5</v>
          </cell>
          <cell r="P158">
            <v>2.5</v>
          </cell>
        </row>
        <row r="159">
          <cell r="B159" t="str">
            <v>Korea</v>
          </cell>
          <cell r="C159">
            <v>0</v>
          </cell>
          <cell r="D159">
            <v>0</v>
          </cell>
          <cell r="E159">
            <v>0</v>
          </cell>
          <cell r="F159">
            <v>0.9</v>
          </cell>
          <cell r="J159">
            <v>0.9</v>
          </cell>
          <cell r="K159">
            <v>2.7</v>
          </cell>
          <cell r="L159">
            <v>2.0999999999999996</v>
          </cell>
          <cell r="M159">
            <v>0</v>
          </cell>
          <cell r="N159">
            <v>0</v>
          </cell>
          <cell r="O159">
            <v>2.7</v>
          </cell>
          <cell r="P159">
            <v>4.8</v>
          </cell>
        </row>
        <row r="160">
          <cell r="B160" t="str">
            <v>Total</v>
          </cell>
          <cell r="C160">
            <v>66.98069352916053</v>
          </cell>
          <cell r="D160">
            <v>96.04544981236073</v>
          </cell>
          <cell r="E160">
            <v>114.87385665847874</v>
          </cell>
          <cell r="F160">
            <v>90.5</v>
          </cell>
          <cell r="G160">
            <v>66.98069352916053</v>
          </cell>
          <cell r="H160">
            <v>163.02614334152125</v>
          </cell>
          <cell r="I160">
            <v>277.90000000000003</v>
          </cell>
          <cell r="J160">
            <v>368.3999999999999</v>
          </cell>
          <cell r="K160">
            <v>87.9</v>
          </cell>
          <cell r="L160">
            <v>107.99999999999999</v>
          </cell>
          <cell r="M160">
            <v>0</v>
          </cell>
          <cell r="N160">
            <v>0</v>
          </cell>
          <cell r="O160">
            <v>87.9</v>
          </cell>
          <cell r="P160">
            <v>195.90000000000003</v>
          </cell>
          <cell r="Q160">
            <v>0</v>
          </cell>
          <cell r="R160">
            <v>0</v>
          </cell>
        </row>
        <row r="161">
          <cell r="B161" t="str">
            <v> Other (11)</v>
          </cell>
          <cell r="C161">
            <v>11</v>
          </cell>
          <cell r="D161">
            <v>13</v>
          </cell>
          <cell r="E161">
            <v>13</v>
          </cell>
          <cell r="F161">
            <v>16</v>
          </cell>
          <cell r="G161">
            <v>11</v>
          </cell>
          <cell r="H161">
            <v>24</v>
          </cell>
          <cell r="I161">
            <v>38</v>
          </cell>
          <cell r="J161">
            <v>54</v>
          </cell>
          <cell r="K161">
            <v>17</v>
          </cell>
          <cell r="L161">
            <v>23</v>
          </cell>
          <cell r="M161">
            <v>0</v>
          </cell>
          <cell r="N161">
            <v>0</v>
          </cell>
          <cell r="O161">
            <v>17</v>
          </cell>
          <cell r="P161">
            <v>39</v>
          </cell>
          <cell r="Q161">
            <v>0</v>
          </cell>
          <cell r="R161">
            <v>0</v>
          </cell>
        </row>
        <row r="164">
          <cell r="B164" t="str">
            <v>Singapore</v>
          </cell>
          <cell r="C164">
            <v>283.0968145161291</v>
          </cell>
          <cell r="D164">
            <v>122.83573428954446</v>
          </cell>
          <cell r="E164">
            <v>53.06745119432645</v>
          </cell>
          <cell r="F164">
            <v>56.10000000000002</v>
          </cell>
          <cell r="G164">
            <v>283.0968145161291</v>
          </cell>
          <cell r="H164">
            <v>405.93254880567355</v>
          </cell>
          <cell r="I164">
            <v>459</v>
          </cell>
          <cell r="J164">
            <v>515.1</v>
          </cell>
          <cell r="K164">
            <v>52.3</v>
          </cell>
          <cell r="L164">
            <v>86.00000000000001</v>
          </cell>
          <cell r="M164">
            <v>0</v>
          </cell>
          <cell r="N164">
            <v>0</v>
          </cell>
          <cell r="O164">
            <v>52.3</v>
          </cell>
          <cell r="P164">
            <v>138.3</v>
          </cell>
        </row>
        <row r="165">
          <cell r="B165" t="str">
            <v>Hong Kong</v>
          </cell>
          <cell r="C165">
            <v>13.079019073569482</v>
          </cell>
          <cell r="D165">
            <v>39.67103213084746</v>
          </cell>
          <cell r="E165">
            <v>13.649948795583065</v>
          </cell>
          <cell r="F165">
            <v>21.5</v>
          </cell>
          <cell r="G165">
            <v>13.079019073569482</v>
          </cell>
          <cell r="H165">
            <v>52.75005120441694</v>
          </cell>
          <cell r="I165">
            <v>66.4</v>
          </cell>
          <cell r="J165">
            <v>87.9</v>
          </cell>
          <cell r="K165">
            <v>9</v>
          </cell>
          <cell r="L165">
            <v>34.7</v>
          </cell>
          <cell r="M165">
            <v>0</v>
          </cell>
          <cell r="N165">
            <v>0</v>
          </cell>
          <cell r="O165">
            <v>9</v>
          </cell>
          <cell r="P165">
            <v>43.7</v>
          </cell>
        </row>
        <row r="166">
          <cell r="B166" t="str">
            <v>Malaysia</v>
          </cell>
          <cell r="C166">
            <v>2.3096934817514296</v>
          </cell>
          <cell r="D166">
            <v>3.3978424799381766</v>
          </cell>
          <cell r="E166">
            <v>3.6924640383103946</v>
          </cell>
          <cell r="F166">
            <v>3.099999999999999</v>
          </cell>
          <cell r="G166">
            <v>2.3096934817514296</v>
          </cell>
          <cell r="H166">
            <v>5.707535961689606</v>
          </cell>
          <cell r="I166">
            <v>9.4</v>
          </cell>
          <cell r="J166">
            <v>12.5</v>
          </cell>
          <cell r="K166">
            <v>3.3</v>
          </cell>
          <cell r="L166">
            <v>3.8</v>
          </cell>
          <cell r="M166">
            <v>0</v>
          </cell>
          <cell r="N166">
            <v>0</v>
          </cell>
          <cell r="O166">
            <v>3.3</v>
          </cell>
          <cell r="P166">
            <v>7.1</v>
          </cell>
        </row>
        <row r="167">
          <cell r="B167" t="str">
            <v>Taiwan</v>
          </cell>
          <cell r="C167">
            <v>0.43832619545423895</v>
          </cell>
          <cell r="D167">
            <v>0.8223585101754085</v>
          </cell>
          <cell r="E167">
            <v>2.0393152943703523</v>
          </cell>
          <cell r="F167">
            <v>1.600000000000001</v>
          </cell>
          <cell r="G167">
            <v>0.43832619545423895</v>
          </cell>
          <cell r="H167">
            <v>1.2606847056296475</v>
          </cell>
          <cell r="I167">
            <v>3.3</v>
          </cell>
          <cell r="J167">
            <v>4.9</v>
          </cell>
          <cell r="K167">
            <v>4.3</v>
          </cell>
          <cell r="L167">
            <v>4.3999999999999995</v>
          </cell>
          <cell r="M167">
            <v>0</v>
          </cell>
          <cell r="N167">
            <v>0</v>
          </cell>
          <cell r="O167">
            <v>4.3</v>
          </cell>
          <cell r="P167">
            <v>8.7</v>
          </cell>
        </row>
        <row r="168">
          <cell r="B168" t="str">
            <v> Japan (10)</v>
          </cell>
          <cell r="C168">
            <v>5.003190440280759</v>
          </cell>
          <cell r="D168">
            <v>3.0688922366801368</v>
          </cell>
          <cell r="E168">
            <v>2.427917323039104</v>
          </cell>
          <cell r="F168">
            <v>1.6999999999999993</v>
          </cell>
          <cell r="G168">
            <v>5.003190440280759</v>
          </cell>
          <cell r="H168">
            <v>8.072082676960896</v>
          </cell>
          <cell r="I168">
            <v>10.5</v>
          </cell>
          <cell r="J168">
            <v>12.2</v>
          </cell>
          <cell r="K168">
            <v>3.5</v>
          </cell>
          <cell r="L168">
            <v>1.2999999999999998</v>
          </cell>
          <cell r="M168">
            <v>0</v>
          </cell>
          <cell r="N168">
            <v>0</v>
          </cell>
          <cell r="O168">
            <v>3.5</v>
          </cell>
          <cell r="P168">
            <v>4.8</v>
          </cell>
        </row>
        <row r="169">
          <cell r="B169" t="str">
            <v>Thailand</v>
          </cell>
          <cell r="C169">
            <v>0.31751163173975333</v>
          </cell>
          <cell r="D169">
            <v>0.43245076673613164</v>
          </cell>
          <cell r="E169">
            <v>0.45003760152411504</v>
          </cell>
          <cell r="F169">
            <v>0.49999999999999994</v>
          </cell>
          <cell r="G169">
            <v>0.31751163173975333</v>
          </cell>
          <cell r="H169">
            <v>0.749962398475885</v>
          </cell>
          <cell r="I169">
            <v>1.2</v>
          </cell>
          <cell r="J169">
            <v>1.7</v>
          </cell>
          <cell r="K169">
            <v>0.5</v>
          </cell>
          <cell r="L169">
            <v>0.5</v>
          </cell>
          <cell r="M169">
            <v>0</v>
          </cell>
          <cell r="N169">
            <v>0</v>
          </cell>
          <cell r="O169">
            <v>0.5</v>
          </cell>
          <cell r="P169">
            <v>1</v>
          </cell>
        </row>
        <row r="170">
          <cell r="B170" t="str">
            <v>Indonesia</v>
          </cell>
          <cell r="C170">
            <v>1.1978108225532929</v>
          </cell>
          <cell r="D170">
            <v>1.0396526359580631</v>
          </cell>
          <cell r="E170">
            <v>1.4625365414886444</v>
          </cell>
          <cell r="F170">
            <v>1.8999999999999992</v>
          </cell>
          <cell r="G170">
            <v>1.1978108225532929</v>
          </cell>
          <cell r="H170">
            <v>2.237463458511356</v>
          </cell>
          <cell r="I170">
            <v>3.7</v>
          </cell>
          <cell r="J170">
            <v>5.6</v>
          </cell>
          <cell r="K170">
            <v>2</v>
          </cell>
          <cell r="L170">
            <v>2.0999999999999996</v>
          </cell>
          <cell r="M170">
            <v>0</v>
          </cell>
          <cell r="N170">
            <v>0</v>
          </cell>
          <cell r="O170">
            <v>2</v>
          </cell>
          <cell r="P170">
            <v>4.1</v>
          </cell>
        </row>
        <row r="171">
          <cell r="B171" t="str">
            <v>Philippines</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row>
        <row r="172">
          <cell r="B172" t="str">
            <v>Vietnam</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row>
        <row r="173">
          <cell r="B173" t="str">
            <v>China</v>
          </cell>
          <cell r="C173">
            <v>0.36395335354238106</v>
          </cell>
          <cell r="D173">
            <v>1.1331976118608564</v>
          </cell>
          <cell r="E173">
            <v>1.4028490345967624</v>
          </cell>
          <cell r="F173">
            <v>1.500000000000001</v>
          </cell>
          <cell r="G173">
            <v>0.36395335354238106</v>
          </cell>
          <cell r="H173">
            <v>1.4971509654032376</v>
          </cell>
          <cell r="I173">
            <v>2.9</v>
          </cell>
          <cell r="J173">
            <v>4.4</v>
          </cell>
          <cell r="K173">
            <v>1.1</v>
          </cell>
          <cell r="L173">
            <v>0.7</v>
          </cell>
          <cell r="M173">
            <v>0</v>
          </cell>
          <cell r="N173">
            <v>0</v>
          </cell>
          <cell r="O173">
            <v>1.1</v>
          </cell>
          <cell r="P173">
            <v>1.8</v>
          </cell>
        </row>
        <row r="174">
          <cell r="B174" t="str">
            <v>India</v>
          </cell>
          <cell r="C174">
            <v>0.061570171136902156</v>
          </cell>
          <cell r="D174">
            <v>0.2648928439139711</v>
          </cell>
          <cell r="E174">
            <v>0.8735369849491268</v>
          </cell>
          <cell r="F174">
            <v>0.40000000000000013</v>
          </cell>
          <cell r="G174">
            <v>0.061570171136902156</v>
          </cell>
          <cell r="H174">
            <v>0.3264630150508733</v>
          </cell>
          <cell r="I174">
            <v>1.2</v>
          </cell>
          <cell r="J174">
            <v>1.6</v>
          </cell>
          <cell r="K174">
            <v>0.7</v>
          </cell>
          <cell r="L174">
            <v>0.6000000000000001</v>
          </cell>
          <cell r="M174">
            <v>0</v>
          </cell>
          <cell r="N174">
            <v>0</v>
          </cell>
          <cell r="O174">
            <v>0.7</v>
          </cell>
          <cell r="P174">
            <v>1.3</v>
          </cell>
        </row>
        <row r="175">
          <cell r="B175" t="str">
            <v>Korea</v>
          </cell>
          <cell r="C175">
            <v>0</v>
          </cell>
          <cell r="D175">
            <v>0</v>
          </cell>
          <cell r="E175">
            <v>0</v>
          </cell>
          <cell r="F175">
            <v>2.969901257216857</v>
          </cell>
          <cell r="J175">
            <v>2.969901257216857</v>
          </cell>
          <cell r="K175">
            <v>0</v>
          </cell>
          <cell r="L175">
            <v>0</v>
          </cell>
          <cell r="M175">
            <v>0</v>
          </cell>
          <cell r="N175">
            <v>0</v>
          </cell>
          <cell r="O175">
            <v>0</v>
          </cell>
          <cell r="P175">
            <v>0</v>
          </cell>
        </row>
        <row r="176">
          <cell r="B176" t="str">
            <v>Total</v>
          </cell>
          <cell r="C176">
            <v>305.86788968615735</v>
          </cell>
          <cell r="D176">
            <v>172.66605350565465</v>
          </cell>
          <cell r="E176">
            <v>79.06605680818801</v>
          </cell>
          <cell r="F176">
            <v>91.26990125721689</v>
          </cell>
          <cell r="G176">
            <v>305.86788968615735</v>
          </cell>
          <cell r="H176">
            <v>478.533943191812</v>
          </cell>
          <cell r="I176">
            <v>557.6</v>
          </cell>
          <cell r="J176">
            <v>648.869901257217</v>
          </cell>
          <cell r="K176">
            <v>76.69999999999999</v>
          </cell>
          <cell r="L176">
            <v>134.1</v>
          </cell>
          <cell r="M176">
            <v>0</v>
          </cell>
          <cell r="N176">
            <v>0</v>
          </cell>
          <cell r="O176">
            <v>76.69999999999999</v>
          </cell>
          <cell r="P176">
            <v>210.8</v>
          </cell>
          <cell r="Q176">
            <v>0</v>
          </cell>
          <cell r="R176">
            <v>0</v>
          </cell>
        </row>
        <row r="177">
          <cell r="B177" t="str">
            <v> Other (11)</v>
          </cell>
          <cell r="C177">
            <v>2</v>
          </cell>
          <cell r="D177">
            <v>3</v>
          </cell>
          <cell r="E177">
            <v>4</v>
          </cell>
          <cell r="F177">
            <v>7</v>
          </cell>
          <cell r="G177">
            <v>2</v>
          </cell>
          <cell r="H177">
            <v>5</v>
          </cell>
          <cell r="I177">
            <v>9</v>
          </cell>
          <cell r="J177">
            <v>16</v>
          </cell>
          <cell r="K177">
            <v>4</v>
          </cell>
          <cell r="L177">
            <v>4</v>
          </cell>
          <cell r="M177">
            <v>0</v>
          </cell>
          <cell r="N177">
            <v>0</v>
          </cell>
          <cell r="O177">
            <v>4</v>
          </cell>
          <cell r="P177">
            <v>8</v>
          </cell>
          <cell r="Q177">
            <v>0</v>
          </cell>
          <cell r="R17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riable"/>
      <sheetName val="Schedule 1"/>
      <sheetName val="SE - Sch 1"/>
      <sheetName val="Schedule 2"/>
      <sheetName val="SE - Sch2"/>
      <sheetName val="Schedule 3"/>
      <sheetName val="SE - Sch3"/>
      <sheetName val="Schedule 4"/>
      <sheetName val="SE - Sch4"/>
      <sheetName val="UK Summary"/>
      <sheetName val="Retail IFA"/>
      <sheetName val="Partnerships"/>
      <sheetName val="Group Pensions"/>
      <sheetName val="Annuities IFA"/>
      <sheetName val="Pru Retail"/>
      <sheetName val="UK - Scot Am"/>
      <sheetName val="UK - Collective Inv"/>
      <sheetName val="Egg"/>
      <sheetName val="M&amp;G"/>
      <sheetName val="Asia"/>
      <sheetName val="Europe"/>
      <sheetName val="Jackson"/>
      <sheetName val="Exchange Rates"/>
      <sheetName val="Graph Data"/>
      <sheetName val="Group Summary"/>
      <sheetName val="UK Graph"/>
      <sheetName val="JNL-SP"/>
      <sheetName val="Asia-WP"/>
      <sheetName val="Schedule 6"/>
    </sheetNames>
    <sheetDataSet>
      <sheetData sheetId="0">
        <row r="13">
          <cell r="C13" t="str">
            <v>Qtr</v>
          </cell>
          <cell r="D13" t="str">
            <v>Schedules 1 &amp; 2</v>
          </cell>
          <cell r="E13" t="str">
            <v>Schedules 1 &amp; 2</v>
          </cell>
        </row>
        <row r="14">
          <cell r="C14">
            <v>1</v>
          </cell>
          <cell r="D14" t="str">
            <v>2003 Q1 YTD</v>
          </cell>
          <cell r="E14" t="str">
            <v>2002 Q1 YTD</v>
          </cell>
        </row>
        <row r="15">
          <cell r="C15">
            <v>2</v>
          </cell>
          <cell r="D15" t="str">
            <v>HY 2003 </v>
          </cell>
          <cell r="E15" t="str">
            <v>HY 2002</v>
          </cell>
        </row>
        <row r="16">
          <cell r="C16">
            <v>3</v>
          </cell>
          <cell r="D16" t="str">
            <v>2003 Q3 YTD</v>
          </cell>
          <cell r="E16" t="str">
            <v>2002 Q3 YTD</v>
          </cell>
        </row>
        <row r="17">
          <cell r="C17">
            <v>4</v>
          </cell>
          <cell r="D17">
            <v>2003</v>
          </cell>
          <cell r="E17">
            <v>2002</v>
          </cell>
        </row>
        <row r="19">
          <cell r="C19" t="str">
            <v>Qtr</v>
          </cell>
          <cell r="D19" t="str">
            <v>Schedule 3 &amp; 5</v>
          </cell>
          <cell r="E19" t="str">
            <v>Schedule 3 &amp; 5</v>
          </cell>
        </row>
        <row r="20">
          <cell r="C20">
            <v>1</v>
          </cell>
          <cell r="D20" t="str">
            <v>Q1 2003</v>
          </cell>
          <cell r="E20" t="str">
            <v>Q1 2002</v>
          </cell>
        </row>
        <row r="21">
          <cell r="C21">
            <v>2</v>
          </cell>
          <cell r="D21" t="str">
            <v>Q2 2003</v>
          </cell>
          <cell r="E21" t="str">
            <v>Q2 2002</v>
          </cell>
        </row>
        <row r="22">
          <cell r="C22">
            <v>3</v>
          </cell>
          <cell r="D22" t="str">
            <v>Q3 2003</v>
          </cell>
          <cell r="E22" t="str">
            <v>Q3 2002</v>
          </cell>
        </row>
        <row r="23">
          <cell r="C23">
            <v>4</v>
          </cell>
          <cell r="D23" t="str">
            <v>Q4 2003</v>
          </cell>
          <cell r="E23" t="str">
            <v>Q4 2002</v>
          </cell>
        </row>
        <row r="25">
          <cell r="C25" t="str">
            <v>Qtr</v>
          </cell>
          <cell r="D25" t="str">
            <v>Schedule 4 &amp; 6 (Col 1)</v>
          </cell>
          <cell r="E25" t="str">
            <v>Schedule 4 &amp; 6 (Col 2)</v>
          </cell>
        </row>
        <row r="26">
          <cell r="C26">
            <v>1</v>
          </cell>
          <cell r="D26" t="str">
            <v>Q1 2003</v>
          </cell>
          <cell r="E26" t="str">
            <v>Q4 2002</v>
          </cell>
        </row>
        <row r="27">
          <cell r="C27">
            <v>2</v>
          </cell>
          <cell r="D27" t="str">
            <v>Q2 2003</v>
          </cell>
          <cell r="E27" t="str">
            <v>Q1 2003</v>
          </cell>
        </row>
        <row r="28">
          <cell r="C28">
            <v>3</v>
          </cell>
          <cell r="D28" t="str">
            <v>Q3 2003</v>
          </cell>
          <cell r="E28" t="str">
            <v>Q2 2003</v>
          </cell>
        </row>
        <row r="29">
          <cell r="C29">
            <v>4</v>
          </cell>
          <cell r="D29" t="str">
            <v>Q4 2003</v>
          </cell>
          <cell r="E29" t="str">
            <v>Q3 2003</v>
          </cell>
        </row>
      </sheetData>
      <sheetData sheetId="11">
        <row r="8">
          <cell r="B8" t="str">
            <v>Prudence Bond (non-linked)</v>
          </cell>
          <cell r="C8">
            <v>0</v>
          </cell>
          <cell r="D8">
            <v>0</v>
          </cell>
          <cell r="E8">
            <v>0</v>
          </cell>
          <cell r="F8">
            <v>0</v>
          </cell>
          <cell r="G8">
            <v>0</v>
          </cell>
          <cell r="H8">
            <v>0</v>
          </cell>
          <cell r="I8">
            <v>0</v>
          </cell>
          <cell r="J8">
            <v>0</v>
          </cell>
          <cell r="K8">
            <v>0</v>
          </cell>
          <cell r="L8">
            <v>0</v>
          </cell>
          <cell r="M8">
            <v>0</v>
          </cell>
          <cell r="N8">
            <v>0</v>
          </cell>
        </row>
        <row r="9">
          <cell r="B9" t="str">
            <v>Prudence Bond (linked)</v>
          </cell>
          <cell r="C9">
            <v>0</v>
          </cell>
          <cell r="D9">
            <v>0</v>
          </cell>
          <cell r="E9">
            <v>0</v>
          </cell>
          <cell r="F9">
            <v>0</v>
          </cell>
          <cell r="G9">
            <v>0</v>
          </cell>
          <cell r="H9">
            <v>0</v>
          </cell>
          <cell r="I9">
            <v>0</v>
          </cell>
          <cell r="J9">
            <v>0</v>
          </cell>
          <cell r="K9">
            <v>0</v>
          </cell>
          <cell r="L9">
            <v>0</v>
          </cell>
          <cell r="M9">
            <v>0</v>
          </cell>
          <cell r="N9">
            <v>0</v>
          </cell>
        </row>
        <row r="10">
          <cell r="B10" t="str">
            <v>Other (non-linked)</v>
          </cell>
          <cell r="C10">
            <v>0</v>
          </cell>
          <cell r="D10">
            <v>0</v>
          </cell>
          <cell r="E10">
            <v>0</v>
          </cell>
          <cell r="F10">
            <v>0</v>
          </cell>
          <cell r="G10">
            <v>0</v>
          </cell>
          <cell r="H10">
            <v>0</v>
          </cell>
          <cell r="I10">
            <v>0</v>
          </cell>
          <cell r="J10">
            <v>0</v>
          </cell>
          <cell r="K10">
            <v>0</v>
          </cell>
          <cell r="L10">
            <v>0</v>
          </cell>
          <cell r="M10">
            <v>0</v>
          </cell>
          <cell r="N10">
            <v>0</v>
          </cell>
        </row>
        <row r="11">
          <cell r="B11" t="str">
            <v>Other (linked)</v>
          </cell>
          <cell r="C11">
            <v>0</v>
          </cell>
          <cell r="D11">
            <v>0</v>
          </cell>
          <cell r="E11">
            <v>0</v>
          </cell>
          <cell r="F11">
            <v>0</v>
          </cell>
          <cell r="G11">
            <v>0</v>
          </cell>
          <cell r="H11">
            <v>0</v>
          </cell>
          <cell r="I11">
            <v>0</v>
          </cell>
          <cell r="J11">
            <v>0</v>
          </cell>
          <cell r="K11">
            <v>0</v>
          </cell>
          <cell r="L11">
            <v>0</v>
          </cell>
          <cell r="M11">
            <v>0</v>
          </cell>
          <cell r="N11">
            <v>0</v>
          </cell>
        </row>
        <row r="12">
          <cell r="A12" t="str">
            <v>Life</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Investment Products</v>
          </cell>
          <cell r="C13">
            <v>0</v>
          </cell>
          <cell r="D13">
            <v>0</v>
          </cell>
          <cell r="E13">
            <v>0</v>
          </cell>
          <cell r="F13">
            <v>0</v>
          </cell>
          <cell r="G13">
            <v>0</v>
          </cell>
          <cell r="H13">
            <v>0</v>
          </cell>
          <cell r="I13">
            <v>0</v>
          </cell>
          <cell r="J13">
            <v>0</v>
          </cell>
          <cell r="K13">
            <v>0</v>
          </cell>
          <cell r="L13">
            <v>0</v>
          </cell>
          <cell r="M13">
            <v>0</v>
          </cell>
          <cell r="N13">
            <v>0</v>
          </cell>
        </row>
        <row r="14">
          <cell r="A14" t="str">
            <v>Investment Products</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B15" t="str">
            <v>Annuities - Internal</v>
          </cell>
          <cell r="C15">
            <v>0</v>
          </cell>
          <cell r="D15">
            <v>0</v>
          </cell>
          <cell r="E15">
            <v>0</v>
          </cell>
          <cell r="F15">
            <v>0</v>
          </cell>
          <cell r="G15">
            <v>0</v>
          </cell>
          <cell r="H15">
            <v>0</v>
          </cell>
          <cell r="I15">
            <v>0</v>
          </cell>
          <cell r="J15">
            <v>0</v>
          </cell>
          <cell r="K15">
            <v>0</v>
          </cell>
          <cell r="L15">
            <v>0</v>
          </cell>
          <cell r="M15">
            <v>0</v>
          </cell>
          <cell r="N15">
            <v>0</v>
          </cell>
        </row>
        <row r="16">
          <cell r="B16" t="str">
            <v>Annuities - External</v>
          </cell>
          <cell r="C16">
            <v>0</v>
          </cell>
          <cell r="D16">
            <v>0</v>
          </cell>
          <cell r="E16">
            <v>0</v>
          </cell>
          <cell r="F16">
            <v>0</v>
          </cell>
          <cell r="G16">
            <v>0</v>
          </cell>
          <cell r="H16">
            <v>0</v>
          </cell>
          <cell r="I16">
            <v>0</v>
          </cell>
          <cell r="K16">
            <v>0</v>
          </cell>
          <cell r="L16">
            <v>0</v>
          </cell>
          <cell r="M16">
            <v>0</v>
          </cell>
          <cell r="N16">
            <v>0</v>
          </cell>
        </row>
        <row r="17">
          <cell r="A17" t="str">
            <v>Individual Annuities</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row>
        <row r="18">
          <cell r="A18" t="str">
            <v>Total</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row>
        <row r="22">
          <cell r="B22" t="str">
            <v>Prudence Bond (non-linked)</v>
          </cell>
          <cell r="C22">
            <v>0</v>
          </cell>
          <cell r="D22">
            <v>0</v>
          </cell>
          <cell r="E22">
            <v>0</v>
          </cell>
          <cell r="F22">
            <v>10.6</v>
          </cell>
          <cell r="G22">
            <v>0</v>
          </cell>
          <cell r="H22">
            <v>0</v>
          </cell>
          <cell r="I22">
            <v>0</v>
          </cell>
          <cell r="J22">
            <v>10.6</v>
          </cell>
          <cell r="K22">
            <v>31.5</v>
          </cell>
          <cell r="L22">
            <v>9.700000000000003</v>
          </cell>
          <cell r="M22">
            <v>0</v>
          </cell>
          <cell r="N22">
            <v>0</v>
          </cell>
          <cell r="O22">
            <v>31.5</v>
          </cell>
          <cell r="P22">
            <v>41.2</v>
          </cell>
        </row>
        <row r="23">
          <cell r="B23" t="str">
            <v>Prudence Bond (linked)</v>
          </cell>
          <cell r="C23">
            <v>0</v>
          </cell>
          <cell r="D23">
            <v>0</v>
          </cell>
          <cell r="E23">
            <v>0</v>
          </cell>
          <cell r="F23">
            <v>0</v>
          </cell>
          <cell r="G23">
            <v>0</v>
          </cell>
          <cell r="H23">
            <v>0</v>
          </cell>
          <cell r="I23">
            <v>0</v>
          </cell>
          <cell r="J23">
            <v>0</v>
          </cell>
          <cell r="K23">
            <v>0</v>
          </cell>
          <cell r="L23">
            <v>0</v>
          </cell>
          <cell r="M23">
            <v>0</v>
          </cell>
          <cell r="N23">
            <v>0</v>
          </cell>
        </row>
        <row r="24">
          <cell r="B24" t="str">
            <v>Other (non-linked)</v>
          </cell>
          <cell r="C24">
            <v>0</v>
          </cell>
          <cell r="D24">
            <v>0</v>
          </cell>
          <cell r="E24">
            <v>0</v>
          </cell>
          <cell r="F24">
            <v>0</v>
          </cell>
          <cell r="G24">
            <v>0</v>
          </cell>
          <cell r="H24">
            <v>0</v>
          </cell>
          <cell r="I24">
            <v>0</v>
          </cell>
          <cell r="J24">
            <v>0</v>
          </cell>
          <cell r="K24">
            <v>0</v>
          </cell>
          <cell r="L24">
            <v>0</v>
          </cell>
          <cell r="M24">
            <v>0</v>
          </cell>
          <cell r="N24">
            <v>0</v>
          </cell>
        </row>
        <row r="25">
          <cell r="B25" t="str">
            <v>Other (linked)</v>
          </cell>
          <cell r="C25">
            <v>0</v>
          </cell>
          <cell r="D25">
            <v>0</v>
          </cell>
          <cell r="E25">
            <v>0</v>
          </cell>
          <cell r="F25">
            <v>0</v>
          </cell>
          <cell r="G25">
            <v>0</v>
          </cell>
          <cell r="H25">
            <v>0</v>
          </cell>
          <cell r="I25">
            <v>0</v>
          </cell>
          <cell r="J25">
            <v>0</v>
          </cell>
          <cell r="K25">
            <v>0</v>
          </cell>
          <cell r="L25">
            <v>0</v>
          </cell>
          <cell r="M25">
            <v>0</v>
          </cell>
          <cell r="N25">
            <v>0</v>
          </cell>
        </row>
        <row r="26">
          <cell r="A26" t="str">
            <v>Life</v>
          </cell>
          <cell r="C26">
            <v>0</v>
          </cell>
          <cell r="D26">
            <v>0</v>
          </cell>
          <cell r="E26">
            <v>0</v>
          </cell>
          <cell r="F26">
            <v>10.6</v>
          </cell>
          <cell r="G26">
            <v>0</v>
          </cell>
          <cell r="H26">
            <v>0</v>
          </cell>
          <cell r="I26">
            <v>0</v>
          </cell>
          <cell r="J26">
            <v>10.6</v>
          </cell>
          <cell r="K26">
            <v>31.5</v>
          </cell>
          <cell r="L26">
            <v>9.700000000000003</v>
          </cell>
          <cell r="M26">
            <v>0</v>
          </cell>
          <cell r="N26">
            <v>0</v>
          </cell>
          <cell r="O26">
            <v>31.5</v>
          </cell>
          <cell r="P26">
            <v>41.2</v>
          </cell>
          <cell r="Q26">
            <v>0</v>
          </cell>
          <cell r="R26">
            <v>0</v>
          </cell>
        </row>
        <row r="27">
          <cell r="B27" t="str">
            <v>Investment Products</v>
          </cell>
          <cell r="C27">
            <v>0</v>
          </cell>
          <cell r="D27">
            <v>0</v>
          </cell>
          <cell r="E27">
            <v>0</v>
          </cell>
          <cell r="F27">
            <v>0</v>
          </cell>
          <cell r="G27">
            <v>0</v>
          </cell>
          <cell r="H27">
            <v>0</v>
          </cell>
          <cell r="I27">
            <v>0</v>
          </cell>
          <cell r="J27">
            <v>0</v>
          </cell>
          <cell r="K27">
            <v>0</v>
          </cell>
          <cell r="L27">
            <v>0</v>
          </cell>
          <cell r="M27">
            <v>0</v>
          </cell>
          <cell r="N27">
            <v>0</v>
          </cell>
        </row>
        <row r="28">
          <cell r="A28" t="str">
            <v>Investment Products</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B29" t="str">
            <v>Annuities - Internal</v>
          </cell>
          <cell r="C29">
            <v>0</v>
          </cell>
          <cell r="D29">
            <v>0</v>
          </cell>
          <cell r="E29">
            <v>0</v>
          </cell>
          <cell r="F29">
            <v>0</v>
          </cell>
          <cell r="G29">
            <v>0</v>
          </cell>
          <cell r="H29">
            <v>0</v>
          </cell>
          <cell r="I29">
            <v>0</v>
          </cell>
          <cell r="K29">
            <v>0</v>
          </cell>
          <cell r="L29">
            <v>0</v>
          </cell>
          <cell r="M29">
            <v>0</v>
          </cell>
          <cell r="N29">
            <v>0</v>
          </cell>
        </row>
        <row r="30">
          <cell r="B30" t="str">
            <v>Annuities - External</v>
          </cell>
          <cell r="C30">
            <v>0</v>
          </cell>
          <cell r="D30">
            <v>0</v>
          </cell>
          <cell r="E30">
            <v>0</v>
          </cell>
          <cell r="F30">
            <v>0</v>
          </cell>
          <cell r="G30">
            <v>0</v>
          </cell>
          <cell r="H30">
            <v>0</v>
          </cell>
          <cell r="I30">
            <v>0</v>
          </cell>
          <cell r="J30">
            <v>0</v>
          </cell>
          <cell r="K30">
            <v>0</v>
          </cell>
          <cell r="L30">
            <v>4.4</v>
          </cell>
          <cell r="M30">
            <v>0</v>
          </cell>
          <cell r="N30">
            <v>0</v>
          </cell>
          <cell r="P30">
            <v>4.4</v>
          </cell>
        </row>
        <row r="31">
          <cell r="A31" t="str">
            <v>Individual Annuities</v>
          </cell>
          <cell r="C31">
            <v>0</v>
          </cell>
          <cell r="D31">
            <v>0</v>
          </cell>
          <cell r="E31">
            <v>0</v>
          </cell>
          <cell r="F31">
            <v>0</v>
          </cell>
          <cell r="G31">
            <v>0</v>
          </cell>
          <cell r="H31">
            <v>0</v>
          </cell>
          <cell r="I31">
            <v>0</v>
          </cell>
          <cell r="J31">
            <v>0</v>
          </cell>
          <cell r="K31">
            <v>0</v>
          </cell>
          <cell r="L31">
            <v>4.4</v>
          </cell>
          <cell r="M31">
            <v>0</v>
          </cell>
          <cell r="N31">
            <v>0</v>
          </cell>
          <cell r="O31">
            <v>0</v>
          </cell>
          <cell r="P31">
            <v>4.4</v>
          </cell>
          <cell r="Q31">
            <v>0</v>
          </cell>
          <cell r="R31">
            <v>0</v>
          </cell>
        </row>
        <row r="32">
          <cell r="A32" t="str">
            <v>Total</v>
          </cell>
          <cell r="C32">
            <v>0</v>
          </cell>
          <cell r="D32">
            <v>0</v>
          </cell>
          <cell r="E32">
            <v>0</v>
          </cell>
          <cell r="F32">
            <v>10.6</v>
          </cell>
          <cell r="G32">
            <v>0</v>
          </cell>
          <cell r="H32">
            <v>0</v>
          </cell>
          <cell r="I32">
            <v>0</v>
          </cell>
          <cell r="J32">
            <v>10.6</v>
          </cell>
          <cell r="K32">
            <v>31.5</v>
          </cell>
          <cell r="L32">
            <v>14.100000000000001</v>
          </cell>
          <cell r="M32">
            <v>0</v>
          </cell>
          <cell r="N32">
            <v>0</v>
          </cell>
          <cell r="O32">
            <v>31.5</v>
          </cell>
          <cell r="P32">
            <v>45.6</v>
          </cell>
          <cell r="Q32">
            <v>0</v>
          </cell>
          <cell r="R32">
            <v>0</v>
          </cell>
        </row>
      </sheetData>
      <sheetData sheetId="18">
        <row r="21">
          <cell r="B21" t="str">
            <v>Institutional</v>
          </cell>
        </row>
        <row r="22">
          <cell r="B22" t="str">
            <v>Opening FUM (as at 31/12/02)</v>
          </cell>
          <cell r="C22">
            <v>9873</v>
          </cell>
          <cell r="D22">
            <v>10638.74</v>
          </cell>
          <cell r="E22">
            <v>11311.91</v>
          </cell>
          <cell r="F22">
            <v>11106.2</v>
          </cell>
          <cell r="G22">
            <v>9873</v>
          </cell>
          <cell r="H22">
            <v>9873</v>
          </cell>
          <cell r="I22">
            <v>9873</v>
          </cell>
          <cell r="J22">
            <v>9873</v>
          </cell>
          <cell r="K22">
            <v>11559.53</v>
          </cell>
          <cell r="L22">
            <v>12185.46</v>
          </cell>
          <cell r="M22">
            <v>13020.6</v>
          </cell>
          <cell r="N22">
            <v>0</v>
          </cell>
          <cell r="O22">
            <v>11559.53</v>
          </cell>
          <cell r="P22">
            <v>11559.53</v>
          </cell>
          <cell r="Q22">
            <v>11559.53</v>
          </cell>
          <cell r="R22">
            <v>11559.53</v>
          </cell>
        </row>
        <row r="24">
          <cell r="B24" t="str">
            <v>Gross inflows</v>
          </cell>
          <cell r="C24">
            <v>991.9462770678</v>
          </cell>
          <cell r="D24">
            <v>768.650005378</v>
          </cell>
          <cell r="E24">
            <v>244.20085348969997</v>
          </cell>
          <cell r="F24">
            <v>440.6305161365001</v>
          </cell>
          <cell r="G24">
            <v>991.9462770678</v>
          </cell>
          <cell r="H24">
            <v>1760.5962824458</v>
          </cell>
          <cell r="I24">
            <v>2004.7971359355</v>
          </cell>
          <cell r="J24">
            <v>2445.427652072</v>
          </cell>
          <cell r="K24">
            <v>890.98</v>
          </cell>
          <cell r="L24">
            <v>514.8199999999999</v>
          </cell>
          <cell r="M24">
            <v>-1405.8</v>
          </cell>
          <cell r="N24">
            <v>0</v>
          </cell>
          <cell r="O24">
            <v>890.98</v>
          </cell>
          <cell r="P24">
            <v>1405.8</v>
          </cell>
        </row>
        <row r="25">
          <cell r="B25" t="str">
            <v>Less redemptions</v>
          </cell>
          <cell r="C25">
            <v>-295.0116554445</v>
          </cell>
          <cell r="D25">
            <v>-143.39339271110003</v>
          </cell>
          <cell r="E25">
            <v>-185.23808053839997</v>
          </cell>
          <cell r="F25">
            <v>-218.11787508999987</v>
          </cell>
          <cell r="G25">
            <v>-295.0116554445</v>
          </cell>
          <cell r="H25">
            <v>-438.4050481556</v>
          </cell>
          <cell r="I25">
            <v>-623.643128694</v>
          </cell>
          <cell r="J25">
            <v>-841.7610037839999</v>
          </cell>
          <cell r="K25">
            <v>-315.72</v>
          </cell>
          <cell r="L25">
            <v>-386.43999999999994</v>
          </cell>
          <cell r="M25">
            <v>702.16</v>
          </cell>
          <cell r="N25">
            <v>0</v>
          </cell>
          <cell r="O25">
            <v>-315.72</v>
          </cell>
          <cell r="P25">
            <v>-702.16</v>
          </cell>
        </row>
        <row r="26">
          <cell r="B26" t="str">
            <v>Net flows</v>
          </cell>
          <cell r="C26">
            <v>696.9346216233</v>
          </cell>
          <cell r="D26">
            <v>625.2566126668999</v>
          </cell>
          <cell r="E26">
            <v>58.962772951299996</v>
          </cell>
          <cell r="F26">
            <v>222.51264104650022</v>
          </cell>
          <cell r="G26">
            <v>696.9346216233</v>
          </cell>
          <cell r="H26">
            <v>1322.1912342901999</v>
          </cell>
          <cell r="I26">
            <v>1381.1540072415</v>
          </cell>
          <cell r="J26">
            <v>1603.666648288</v>
          </cell>
          <cell r="K26">
            <v>575.26</v>
          </cell>
          <cell r="L26">
            <v>128.38</v>
          </cell>
          <cell r="M26">
            <v>-703.64</v>
          </cell>
          <cell r="N26">
            <v>0</v>
          </cell>
          <cell r="O26">
            <v>575.26</v>
          </cell>
          <cell r="P26">
            <v>703.64</v>
          </cell>
          <cell r="Q26">
            <v>0</v>
          </cell>
          <cell r="R26">
            <v>0</v>
          </cell>
        </row>
        <row r="27">
          <cell r="B27" t="str">
            <v>Other movements</v>
          </cell>
          <cell r="C27">
            <v>0</v>
          </cell>
          <cell r="D27">
            <v>0</v>
          </cell>
          <cell r="E27">
            <v>0</v>
          </cell>
          <cell r="F27">
            <v>0</v>
          </cell>
          <cell r="K27">
            <v>0</v>
          </cell>
          <cell r="L27">
            <v>0</v>
          </cell>
          <cell r="M27">
            <v>0</v>
          </cell>
          <cell r="N27">
            <v>0</v>
          </cell>
        </row>
        <row r="28">
          <cell r="B28" t="str">
            <v>Market and currency movements</v>
          </cell>
          <cell r="C28">
            <v>68.80537837669908</v>
          </cell>
          <cell r="D28">
            <v>47.91338733310113</v>
          </cell>
          <cell r="E28">
            <v>-264.6727729512986</v>
          </cell>
          <cell r="F28">
            <v>230.81735895349993</v>
          </cell>
          <cell r="G28">
            <v>68.80537837669908</v>
          </cell>
          <cell r="H28">
            <v>116.71876570980021</v>
          </cell>
          <cell r="I28">
            <v>-147.9540072414984</v>
          </cell>
          <cell r="J28">
            <v>82.86335171200153</v>
          </cell>
          <cell r="K28">
            <v>50.669999999998254</v>
          </cell>
          <cell r="L28">
            <v>706.760000000002</v>
          </cell>
          <cell r="M28">
            <v>-12316.960000000001</v>
          </cell>
          <cell r="N28">
            <v>0</v>
          </cell>
          <cell r="O28">
            <v>50.669999999998254</v>
          </cell>
          <cell r="P28">
            <v>757.4300000000003</v>
          </cell>
          <cell r="Q28">
            <v>-11559.53</v>
          </cell>
          <cell r="R28">
            <v>-11559.53</v>
          </cell>
        </row>
        <row r="30">
          <cell r="B30" t="str">
            <v>Net movement in FUM</v>
          </cell>
          <cell r="C30">
            <v>765.7399999999991</v>
          </cell>
          <cell r="D30">
            <v>673.170000000001</v>
          </cell>
          <cell r="E30">
            <v>-205.70999999999862</v>
          </cell>
          <cell r="F30">
            <v>453.33000000000015</v>
          </cell>
          <cell r="G30">
            <v>765.7399999999991</v>
          </cell>
          <cell r="H30">
            <v>1438.91</v>
          </cell>
          <cell r="I30">
            <v>1233.2000000000016</v>
          </cell>
          <cell r="J30">
            <v>1686.5300000000016</v>
          </cell>
          <cell r="K30">
            <v>625.9299999999982</v>
          </cell>
          <cell r="L30">
            <v>835.140000000002</v>
          </cell>
          <cell r="M30">
            <v>-13020.6</v>
          </cell>
          <cell r="N30">
            <v>0</v>
          </cell>
          <cell r="O30">
            <v>625.9299999999982</v>
          </cell>
          <cell r="P30">
            <v>1461.0700000000002</v>
          </cell>
          <cell r="Q30">
            <v>-11559.53</v>
          </cell>
          <cell r="R30">
            <v>-11559.53</v>
          </cell>
        </row>
        <row r="32">
          <cell r="B32" t="str">
            <v>Closing FUM</v>
          </cell>
          <cell r="C32">
            <v>10638.74</v>
          </cell>
          <cell r="D32">
            <v>11311.91</v>
          </cell>
          <cell r="E32">
            <v>11106.2</v>
          </cell>
          <cell r="F32">
            <v>11559.53</v>
          </cell>
          <cell r="G32">
            <v>10638.74</v>
          </cell>
          <cell r="H32">
            <v>11311.91</v>
          </cell>
          <cell r="I32">
            <v>11106.2</v>
          </cell>
          <cell r="J32">
            <v>11559.53</v>
          </cell>
          <cell r="K32">
            <v>12185.46</v>
          </cell>
          <cell r="L32">
            <v>13020.6</v>
          </cell>
          <cell r="M32">
            <v>0</v>
          </cell>
          <cell r="N32">
            <v>0</v>
          </cell>
          <cell r="O32">
            <v>12185.46</v>
          </cell>
          <cell r="P32">
            <v>13020.6</v>
          </cell>
        </row>
      </sheetData>
      <sheetData sheetId="19">
        <row r="53">
          <cell r="B53" t="str">
            <v>opening Balance of FUM (31/12/01)</v>
          </cell>
          <cell r="C53">
            <v>0</v>
          </cell>
          <cell r="D53">
            <v>0</v>
          </cell>
          <cell r="E53">
            <v>0</v>
          </cell>
          <cell r="F53">
            <v>0</v>
          </cell>
          <cell r="G53">
            <v>0</v>
          </cell>
          <cell r="H53">
            <v>0</v>
          </cell>
          <cell r="I53">
            <v>0</v>
          </cell>
          <cell r="J53">
            <v>0</v>
          </cell>
          <cell r="K53">
            <v>993.33</v>
          </cell>
          <cell r="L53">
            <v>970.8</v>
          </cell>
          <cell r="M53">
            <v>934.19</v>
          </cell>
          <cell r="N53">
            <v>0</v>
          </cell>
          <cell r="O53">
            <v>993.33</v>
          </cell>
          <cell r="P53">
            <v>993.33</v>
          </cell>
          <cell r="Q53">
            <v>993.33</v>
          </cell>
          <cell r="R53">
            <v>993.33</v>
          </cell>
        </row>
        <row r="55">
          <cell r="B55" t="str">
            <v>Gross inflows</v>
          </cell>
          <cell r="C55">
            <v>0</v>
          </cell>
          <cell r="D55">
            <v>0</v>
          </cell>
          <cell r="E55">
            <v>0</v>
          </cell>
          <cell r="F55">
            <v>270.16</v>
          </cell>
          <cell r="G55">
            <v>0</v>
          </cell>
          <cell r="H55">
            <v>0</v>
          </cell>
          <cell r="I55">
            <v>0</v>
          </cell>
          <cell r="J55">
            <v>270.16</v>
          </cell>
          <cell r="K55">
            <v>415.3</v>
          </cell>
          <cell r="L55">
            <v>627.48</v>
          </cell>
          <cell r="M55">
            <v>-1042.78</v>
          </cell>
          <cell r="N55">
            <v>0</v>
          </cell>
          <cell r="O55">
            <v>415.3</v>
          </cell>
          <cell r="P55">
            <v>1042.78</v>
          </cell>
        </row>
        <row r="56">
          <cell r="B56" t="str">
            <v>Less redemptions</v>
          </cell>
          <cell r="C56">
            <v>0</v>
          </cell>
          <cell r="D56">
            <v>0</v>
          </cell>
          <cell r="E56">
            <v>0</v>
          </cell>
          <cell r="F56">
            <v>-390.87</v>
          </cell>
          <cell r="G56">
            <v>0</v>
          </cell>
          <cell r="H56">
            <v>0</v>
          </cell>
          <cell r="I56">
            <v>0</v>
          </cell>
          <cell r="J56">
            <v>-390.87</v>
          </cell>
          <cell r="K56">
            <v>-392.7</v>
          </cell>
          <cell r="L56">
            <v>-690.31</v>
          </cell>
          <cell r="M56">
            <v>1083.01</v>
          </cell>
          <cell r="N56">
            <v>0</v>
          </cell>
          <cell r="O56">
            <v>-392.7</v>
          </cell>
          <cell r="P56">
            <v>-1083.01</v>
          </cell>
        </row>
        <row r="57">
          <cell r="B57" t="str">
            <v>Net flows</v>
          </cell>
          <cell r="C57">
            <v>0</v>
          </cell>
          <cell r="D57">
            <v>0</v>
          </cell>
          <cell r="E57">
            <v>0</v>
          </cell>
          <cell r="F57">
            <v>-120.70999999999998</v>
          </cell>
          <cell r="G57">
            <v>0</v>
          </cell>
          <cell r="H57">
            <v>0</v>
          </cell>
          <cell r="I57">
            <v>0</v>
          </cell>
          <cell r="J57">
            <v>-120.70999999999998</v>
          </cell>
          <cell r="K57">
            <v>22.600000000000023</v>
          </cell>
          <cell r="L57">
            <v>-62.82999999999993</v>
          </cell>
          <cell r="M57">
            <v>40.23000000000002</v>
          </cell>
          <cell r="N57">
            <v>0</v>
          </cell>
          <cell r="O57">
            <v>22.600000000000023</v>
          </cell>
          <cell r="P57">
            <v>-40.23000000000002</v>
          </cell>
          <cell r="Q57">
            <v>0</v>
          </cell>
          <cell r="R57">
            <v>0</v>
          </cell>
        </row>
        <row r="58">
          <cell r="B58" t="str">
            <v>Other movements</v>
          </cell>
          <cell r="C58">
            <v>0</v>
          </cell>
          <cell r="D58">
            <v>0</v>
          </cell>
          <cell r="E58">
            <v>0</v>
          </cell>
          <cell r="F58">
            <v>1133.63</v>
          </cell>
          <cell r="G58">
            <v>0</v>
          </cell>
          <cell r="H58">
            <v>0</v>
          </cell>
          <cell r="I58">
            <v>0</v>
          </cell>
          <cell r="J58">
            <v>1133.63</v>
          </cell>
          <cell r="K58">
            <v>0</v>
          </cell>
          <cell r="L58">
            <v>-12.84</v>
          </cell>
          <cell r="M58">
            <v>12.84</v>
          </cell>
          <cell r="N58">
            <v>0</v>
          </cell>
          <cell r="P58">
            <v>-12.84</v>
          </cell>
        </row>
        <row r="59">
          <cell r="B59" t="str">
            <v>Market and currency movements</v>
          </cell>
          <cell r="C59">
            <v>0</v>
          </cell>
          <cell r="D59">
            <v>0</v>
          </cell>
          <cell r="E59">
            <v>0</v>
          </cell>
          <cell r="F59">
            <v>-19.590000000000032</v>
          </cell>
          <cell r="G59">
            <v>0</v>
          </cell>
          <cell r="H59">
            <v>0</v>
          </cell>
          <cell r="I59">
            <v>0</v>
          </cell>
          <cell r="J59">
            <v>-19.590000000000032</v>
          </cell>
          <cell r="K59">
            <v>-45.13000000000011</v>
          </cell>
          <cell r="L59">
            <v>39.06000000000006</v>
          </cell>
          <cell r="M59">
            <v>-987.26</v>
          </cell>
          <cell r="N59">
            <v>0</v>
          </cell>
          <cell r="O59">
            <v>-45.13000000000011</v>
          </cell>
          <cell r="P59">
            <v>-6.07000000000005</v>
          </cell>
          <cell r="Q59">
            <v>-993.33</v>
          </cell>
          <cell r="R59">
            <v>-993.33</v>
          </cell>
        </row>
        <row r="61">
          <cell r="B61" t="str">
            <v>Net movement in FUM</v>
          </cell>
          <cell r="C61">
            <v>0</v>
          </cell>
          <cell r="D61">
            <v>0</v>
          </cell>
          <cell r="E61">
            <v>0</v>
          </cell>
          <cell r="F61">
            <v>993.33</v>
          </cell>
          <cell r="G61">
            <v>0</v>
          </cell>
          <cell r="H61">
            <v>0</v>
          </cell>
          <cell r="I61">
            <v>0</v>
          </cell>
          <cell r="J61">
            <v>993.33</v>
          </cell>
          <cell r="K61">
            <v>-22.530000000000086</v>
          </cell>
          <cell r="L61">
            <v>-36.60999999999987</v>
          </cell>
          <cell r="M61">
            <v>-934.1899999999999</v>
          </cell>
          <cell r="N61">
            <v>0</v>
          </cell>
          <cell r="O61">
            <v>-22.530000000000086</v>
          </cell>
          <cell r="P61">
            <v>-59.14000000000007</v>
          </cell>
          <cell r="Q61">
            <v>-993.33</v>
          </cell>
          <cell r="R61">
            <v>-993.33</v>
          </cell>
        </row>
        <row r="63">
          <cell r="B63" t="str">
            <v>Closing FUM</v>
          </cell>
          <cell r="C63">
            <v>0</v>
          </cell>
          <cell r="D63">
            <v>0</v>
          </cell>
          <cell r="E63">
            <v>0</v>
          </cell>
          <cell r="F63">
            <v>993.33</v>
          </cell>
          <cell r="G63">
            <v>0</v>
          </cell>
          <cell r="H63">
            <v>0</v>
          </cell>
          <cell r="I63">
            <v>0</v>
          </cell>
          <cell r="J63">
            <v>993.33</v>
          </cell>
          <cell r="K63">
            <v>970.8</v>
          </cell>
          <cell r="L63">
            <v>934.19</v>
          </cell>
          <cell r="M63">
            <v>0</v>
          </cell>
          <cell r="N63">
            <v>0</v>
          </cell>
          <cell r="O63">
            <v>970.8</v>
          </cell>
          <cell r="P63">
            <v>934.19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riable"/>
      <sheetName val="Schedule 1(old)"/>
      <sheetName val="Schedule 1 CER"/>
      <sheetName val="SE - Sch 1 CER"/>
      <sheetName val="Schedule 1B - AER"/>
      <sheetName val="SE - Sch 1B - AER"/>
      <sheetName val="Schedule 2"/>
      <sheetName val="SE - Sch2"/>
      <sheetName val="Schedule 3(old)"/>
      <sheetName val="Schedule 3"/>
      <sheetName val="SE - Sch3"/>
      <sheetName val="Schedule 4 new"/>
      <sheetName val="Schedule 4(old)"/>
      <sheetName val="Schedule 4"/>
      <sheetName val="SE - Sch4"/>
      <sheetName val="Schedule 5"/>
      <sheetName val="SE - Sch5"/>
      <sheetName val="Schedule Notes"/>
      <sheetName val="UK Summary (2)"/>
      <sheetName val="UK Summary"/>
      <sheetName val="Retail IFA"/>
      <sheetName val="Partnerships"/>
      <sheetName val="Group Pensions"/>
      <sheetName val="Annuities IFA"/>
      <sheetName val="Pru Retail"/>
      <sheetName val="UK - Scot Am"/>
      <sheetName val="UK - Collective Inv"/>
      <sheetName val="Egg"/>
      <sheetName val="M&amp;G"/>
      <sheetName val="Europe"/>
      <sheetName val="Asia"/>
      <sheetName val="Jackson"/>
      <sheetName val="Exchange Rates"/>
      <sheetName val="Graph Data"/>
      <sheetName val="Group Summary"/>
      <sheetName val="UK Graph"/>
      <sheetName val="JNL-SP"/>
      <sheetName val="Asia-WP"/>
      <sheetName val="Asia-APE"/>
      <sheetName val="Schedule 6"/>
    </sheetNames>
    <sheetDataSet>
      <sheetData sheetId="0">
        <row r="13">
          <cell r="C13" t="str">
            <v>Qtr</v>
          </cell>
          <cell r="D13" t="str">
            <v>Schedules 1 &amp; 2</v>
          </cell>
          <cell r="E13" t="str">
            <v>Schedules 1 &amp; 2</v>
          </cell>
          <cell r="G13" t="str">
            <v>Qtr</v>
          </cell>
          <cell r="H13" t="str">
            <v>Schedules 1 &amp; 2</v>
          </cell>
        </row>
        <row r="14">
          <cell r="C14">
            <v>1</v>
          </cell>
          <cell r="D14" t="str">
            <v>2004 Q1 YTD</v>
          </cell>
          <cell r="E14" t="str">
            <v>2003 Q1 YTD</v>
          </cell>
          <cell r="G14">
            <v>1</v>
          </cell>
          <cell r="H14" t="str">
            <v>QUARTER 1 2004</v>
          </cell>
        </row>
        <row r="15">
          <cell r="C15">
            <v>2</v>
          </cell>
          <cell r="D15" t="str">
            <v>HY 2004</v>
          </cell>
          <cell r="E15" t="str">
            <v>HY 2003</v>
          </cell>
          <cell r="G15">
            <v>2</v>
          </cell>
          <cell r="H15" t="str">
            <v>HALF YEAR 2004</v>
          </cell>
        </row>
        <row r="16">
          <cell r="C16">
            <v>3</v>
          </cell>
          <cell r="D16" t="str">
            <v>2004 Q3 YTD</v>
          </cell>
          <cell r="E16" t="str">
            <v>2003 Q3 YTD</v>
          </cell>
          <cell r="G16">
            <v>3</v>
          </cell>
          <cell r="H16" t="str">
            <v>NINE MONTHS 2004</v>
          </cell>
        </row>
        <row r="17">
          <cell r="C17">
            <v>4</v>
          </cell>
          <cell r="D17" t="str">
            <v>FY 2004</v>
          </cell>
          <cell r="E17" t="str">
            <v>FY 2003</v>
          </cell>
          <cell r="G17">
            <v>4</v>
          </cell>
          <cell r="H17" t="str">
            <v>FULL YEAR 2004</v>
          </cell>
        </row>
        <row r="19">
          <cell r="C19" t="str">
            <v>Qtr</v>
          </cell>
          <cell r="D19" t="str">
            <v>Schedule 3 &amp; 5</v>
          </cell>
          <cell r="E19" t="str">
            <v>Schedule 3 &amp; 5</v>
          </cell>
          <cell r="G19" t="str">
            <v>Qtr</v>
          </cell>
          <cell r="H19" t="str">
            <v>Schedule 3</v>
          </cell>
        </row>
        <row r="20">
          <cell r="C20">
            <v>1</v>
          </cell>
          <cell r="D20" t="str">
            <v>Q1 2004</v>
          </cell>
          <cell r="E20" t="str">
            <v>Q1 2003</v>
          </cell>
          <cell r="G20">
            <v>1</v>
          </cell>
          <cell r="H20" t="str">
            <v>QUARTER 1 2004</v>
          </cell>
          <cell r="K20" t="str">
            <v>QUARTER 1 2003</v>
          </cell>
        </row>
        <row r="21">
          <cell r="C21">
            <v>2</v>
          </cell>
          <cell r="D21" t="str">
            <v>Q2 2004</v>
          </cell>
          <cell r="E21" t="str">
            <v>Q2 2003</v>
          </cell>
          <cell r="G21">
            <v>2</v>
          </cell>
          <cell r="H21" t="str">
            <v>QUARTER 2 2004</v>
          </cell>
          <cell r="K21" t="str">
            <v>QUARTER 2 2003</v>
          </cell>
        </row>
        <row r="22">
          <cell r="C22">
            <v>3</v>
          </cell>
          <cell r="D22" t="str">
            <v>Q3 2004</v>
          </cell>
          <cell r="E22" t="str">
            <v>Q3 2003</v>
          </cell>
          <cell r="G22">
            <v>3</v>
          </cell>
          <cell r="H22" t="str">
            <v>QUARTER 3 2004</v>
          </cell>
          <cell r="K22" t="str">
            <v>QUARTER 3 2003</v>
          </cell>
        </row>
        <row r="23">
          <cell r="C23">
            <v>4</v>
          </cell>
          <cell r="D23" t="str">
            <v>Q4 2004</v>
          </cell>
          <cell r="E23" t="str">
            <v>Q4 2003</v>
          </cell>
          <cell r="G23">
            <v>4</v>
          </cell>
          <cell r="H23" t="str">
            <v>QUARTER 4 2004</v>
          </cell>
          <cell r="K23" t="str">
            <v>QUARTER 4 2003</v>
          </cell>
        </row>
        <row r="25">
          <cell r="C25" t="str">
            <v>Qtr</v>
          </cell>
          <cell r="D25" t="str">
            <v>Schedule 4 &amp; 6 (Col 1)</v>
          </cell>
          <cell r="E25" t="str">
            <v>Schedule 4 &amp; 6 (Col 2)</v>
          </cell>
          <cell r="G25" t="str">
            <v>Qtr</v>
          </cell>
          <cell r="H25" t="str">
            <v>Schedule 4</v>
          </cell>
        </row>
        <row r="26">
          <cell r="C26">
            <v>1</v>
          </cell>
          <cell r="D26" t="str">
            <v>Q1 2004</v>
          </cell>
          <cell r="E26" t="str">
            <v>Q4 2003</v>
          </cell>
          <cell r="G26">
            <v>1</v>
          </cell>
          <cell r="H26" t="str">
            <v>QUARTER 1 2004</v>
          </cell>
          <cell r="K26" t="str">
            <v>QUARTER 4 2003</v>
          </cell>
        </row>
        <row r="27">
          <cell r="C27">
            <v>2</v>
          </cell>
          <cell r="D27" t="str">
            <v>Q2 2004</v>
          </cell>
          <cell r="E27" t="str">
            <v>Q1 2004</v>
          </cell>
          <cell r="G27">
            <v>2</v>
          </cell>
          <cell r="H27" t="str">
            <v>QUARTER 2 2004</v>
          </cell>
          <cell r="K27" t="str">
            <v>QUARTER 1 2004</v>
          </cell>
        </row>
        <row r="28">
          <cell r="C28">
            <v>3</v>
          </cell>
          <cell r="D28" t="str">
            <v>Q3 2004</v>
          </cell>
          <cell r="E28" t="str">
            <v>Q2 2004</v>
          </cell>
          <cell r="G28">
            <v>3</v>
          </cell>
          <cell r="H28" t="str">
            <v>QUARTER 3 2004</v>
          </cell>
          <cell r="K28" t="str">
            <v>QUARTER 2 2004</v>
          </cell>
        </row>
        <row r="29">
          <cell r="C29">
            <v>4</v>
          </cell>
          <cell r="D29" t="str">
            <v>Q4 2004</v>
          </cell>
          <cell r="E29" t="str">
            <v>Q3 2004</v>
          </cell>
          <cell r="G29">
            <v>4</v>
          </cell>
          <cell r="H29" t="str">
            <v>QUARTER 4 2004</v>
          </cell>
          <cell r="K29" t="str">
            <v>QUARTER 3 2004</v>
          </cell>
        </row>
      </sheetData>
      <sheetData sheetId="20">
        <row r="8">
          <cell r="B8" t="str">
            <v>Pensions Individual non-linked</v>
          </cell>
          <cell r="C8">
            <v>1.19</v>
          </cell>
          <cell r="D8">
            <v>1.455965</v>
          </cell>
          <cell r="E8">
            <v>1.1511545</v>
          </cell>
          <cell r="F8">
            <v>0.8718895</v>
          </cell>
          <cell r="G8">
            <v>1.19</v>
          </cell>
          <cell r="H8">
            <v>2.645965</v>
          </cell>
          <cell r="I8">
            <v>3.7971195</v>
          </cell>
          <cell r="J8">
            <v>4.669009</v>
          </cell>
          <cell r="K8">
            <v>0.928344</v>
          </cell>
          <cell r="L8">
            <v>1.103802</v>
          </cell>
          <cell r="M8">
            <v>1.087176</v>
          </cell>
          <cell r="N8">
            <v>0.835896</v>
          </cell>
          <cell r="O8">
            <v>0.928344</v>
          </cell>
          <cell r="P8">
            <v>2.032146</v>
          </cell>
          <cell r="Q8">
            <v>3.119322</v>
          </cell>
          <cell r="R8">
            <v>3.955218</v>
          </cell>
        </row>
        <row r="9">
          <cell r="B9" t="str">
            <v>Pen Ind non-linked stakeholder</v>
          </cell>
          <cell r="C9">
            <v>0.12</v>
          </cell>
          <cell r="D9">
            <v>0.11176</v>
          </cell>
          <cell r="E9">
            <v>0.10120550000000003</v>
          </cell>
          <cell r="F9">
            <v>0.16524849999999994</v>
          </cell>
          <cell r="G9">
            <v>0.12</v>
          </cell>
          <cell r="H9">
            <v>0.23176</v>
          </cell>
          <cell r="I9">
            <v>0.3329655</v>
          </cell>
          <cell r="J9">
            <v>0.498214</v>
          </cell>
          <cell r="K9">
            <v>0</v>
          </cell>
          <cell r="L9">
            <v>0</v>
          </cell>
          <cell r="M9">
            <v>0</v>
          </cell>
          <cell r="N9">
            <v>0</v>
          </cell>
          <cell r="O9">
            <v>0</v>
          </cell>
        </row>
        <row r="10">
          <cell r="B10" t="str">
            <v>Pensions Individual linked</v>
          </cell>
          <cell r="C10">
            <v>4.81</v>
          </cell>
          <cell r="D10">
            <v>4.9083830000000015</v>
          </cell>
          <cell r="E10">
            <v>4.5577904999999985</v>
          </cell>
          <cell r="F10">
            <v>3.287478499999999</v>
          </cell>
          <cell r="G10">
            <v>4.81</v>
          </cell>
          <cell r="H10">
            <v>9.718383000000001</v>
          </cell>
          <cell r="I10">
            <v>14.2761735</v>
          </cell>
          <cell r="J10">
            <v>17.563651999999998</v>
          </cell>
          <cell r="K10">
            <v>4.008827</v>
          </cell>
          <cell r="L10">
            <v>4.014024000000001</v>
          </cell>
          <cell r="M10">
            <v>4.099183</v>
          </cell>
          <cell r="N10">
            <v>-0.07616600000000062</v>
          </cell>
          <cell r="O10">
            <v>4.008827</v>
          </cell>
          <cell r="P10">
            <v>8.022851000000001</v>
          </cell>
          <cell r="Q10">
            <v>12.122034000000001</v>
          </cell>
          <cell r="R10">
            <v>12.045868</v>
          </cell>
        </row>
        <row r="11">
          <cell r="B11" t="str">
            <v>Pens Ind linked stakeholder</v>
          </cell>
          <cell r="C11">
            <v>0.12</v>
          </cell>
          <cell r="D11">
            <v>0.11176</v>
          </cell>
          <cell r="E11">
            <v>0.10120550000000003</v>
          </cell>
          <cell r="F11">
            <v>0.16524849999999994</v>
          </cell>
          <cell r="G11">
            <v>0.12</v>
          </cell>
          <cell r="H11">
            <v>0.23176</v>
          </cell>
          <cell r="I11">
            <v>0.3329655</v>
          </cell>
          <cell r="J11">
            <v>0.498214</v>
          </cell>
          <cell r="K11">
            <v>0.331276</v>
          </cell>
          <cell r="L11">
            <v>0.183956</v>
          </cell>
          <cell r="M11">
            <v>0.23708299999999993</v>
          </cell>
          <cell r="N11">
            <v>0.1571990000000001</v>
          </cell>
          <cell r="O11">
            <v>0.331276</v>
          </cell>
          <cell r="P11">
            <v>0.515232</v>
          </cell>
          <cell r="Q11">
            <v>0.752315</v>
          </cell>
          <cell r="R11">
            <v>0.909514</v>
          </cell>
        </row>
        <row r="12">
          <cell r="A12" t="str">
            <v>Individual Pensions</v>
          </cell>
          <cell r="C12">
            <v>6.239999999999999</v>
          </cell>
          <cell r="D12">
            <v>6.587868000000001</v>
          </cell>
          <cell r="E12">
            <v>5.9113560000000005</v>
          </cell>
          <cell r="F12">
            <v>4.489864999999999</v>
          </cell>
          <cell r="G12">
            <v>6.239999999999999</v>
          </cell>
          <cell r="H12">
            <v>12.827868</v>
          </cell>
          <cell r="I12">
            <v>18.739224</v>
          </cell>
          <cell r="J12">
            <v>23.229089</v>
          </cell>
          <cell r="K12">
            <v>5.268447</v>
          </cell>
          <cell r="L12">
            <v>5.301781999999999</v>
          </cell>
          <cell r="M12">
            <v>5.423442000000001</v>
          </cell>
          <cell r="N12">
            <v>0.9169290000000014</v>
          </cell>
          <cell r="O12">
            <v>5.268447</v>
          </cell>
          <cell r="P12">
            <v>10.570229</v>
          </cell>
          <cell r="Q12">
            <v>15.993671</v>
          </cell>
          <cell r="R12">
            <v>16.910600000000002</v>
          </cell>
        </row>
        <row r="13">
          <cell r="B13" t="str">
            <v>Pensions Corporate non linked</v>
          </cell>
          <cell r="C13">
            <v>0.89</v>
          </cell>
          <cell r="D13">
            <v>0.877547</v>
          </cell>
          <cell r="E13">
            <v>0.573897</v>
          </cell>
          <cell r="F13">
            <v>0.6253889999999999</v>
          </cell>
          <cell r="G13">
            <v>0.89</v>
          </cell>
          <cell r="H13">
            <v>1.767547</v>
          </cell>
          <cell r="I13">
            <v>2.341444</v>
          </cell>
          <cell r="J13">
            <v>2.966833</v>
          </cell>
          <cell r="K13">
            <v>1.044549</v>
          </cell>
          <cell r="L13">
            <v>0.910269</v>
          </cell>
          <cell r="M13">
            <v>0.7193499999999999</v>
          </cell>
          <cell r="N13">
            <v>0.7437370000000003</v>
          </cell>
          <cell r="O13">
            <v>1.044549</v>
          </cell>
          <cell r="P13">
            <v>1.954818</v>
          </cell>
          <cell r="Q13">
            <v>2.674168</v>
          </cell>
          <cell r="R13">
            <v>3.417905</v>
          </cell>
        </row>
        <row r="14">
          <cell r="B14" t="str">
            <v>Pensions Corporate linked</v>
          </cell>
          <cell r="C14">
            <v>0.83</v>
          </cell>
          <cell r="D14">
            <v>0.631047</v>
          </cell>
          <cell r="E14">
            <v>0.893436</v>
          </cell>
          <cell r="F14">
            <v>0.8686069999999998</v>
          </cell>
          <cell r="G14">
            <v>0.83</v>
          </cell>
          <cell r="H14">
            <v>1.461047</v>
          </cell>
          <cell r="I14">
            <v>2.354483</v>
          </cell>
          <cell r="J14">
            <v>3.22309</v>
          </cell>
          <cell r="K14">
            <v>1.012782</v>
          </cell>
          <cell r="L14">
            <v>2.1259609999999998</v>
          </cell>
          <cell r="M14">
            <v>0.9050460000000005</v>
          </cell>
          <cell r="N14">
            <v>0.8857079999999993</v>
          </cell>
          <cell r="O14">
            <v>1.012782</v>
          </cell>
          <cell r="P14">
            <v>3.138743</v>
          </cell>
          <cell r="Q14">
            <v>4.043789</v>
          </cell>
          <cell r="R14">
            <v>4.929497</v>
          </cell>
        </row>
        <row r="15">
          <cell r="A15" t="str">
            <v>Corporate Pensions</v>
          </cell>
          <cell r="C15">
            <v>1.72</v>
          </cell>
          <cell r="D15">
            <v>1.5085940000000002</v>
          </cell>
          <cell r="E15">
            <v>1.4673330000000002</v>
          </cell>
          <cell r="F15">
            <v>1.4939959999999999</v>
          </cell>
          <cell r="G15">
            <v>1.72</v>
          </cell>
          <cell r="H15">
            <v>3.228594</v>
          </cell>
          <cell r="I15">
            <v>4.695927</v>
          </cell>
          <cell r="J15">
            <v>6.189923</v>
          </cell>
          <cell r="K15">
            <v>2.057331</v>
          </cell>
          <cell r="L15">
            <v>3.0362299999999993</v>
          </cell>
          <cell r="M15">
            <v>1.6243960000000013</v>
          </cell>
          <cell r="N15">
            <v>1.6294449999999987</v>
          </cell>
          <cell r="O15">
            <v>2.057331</v>
          </cell>
          <cell r="P15">
            <v>5.093560999999999</v>
          </cell>
          <cell r="Q15">
            <v>6.717957</v>
          </cell>
          <cell r="R15">
            <v>8.347401999999999</v>
          </cell>
        </row>
        <row r="16">
          <cell r="A16" t="str">
            <v>Life - With Profit Bond</v>
          </cell>
          <cell r="C16">
            <v>0</v>
          </cell>
          <cell r="D16">
            <v>0</v>
          </cell>
          <cell r="E16">
            <v>0</v>
          </cell>
          <cell r="F16">
            <v>0</v>
          </cell>
          <cell r="G16">
            <v>0</v>
          </cell>
          <cell r="K16">
            <v>0</v>
          </cell>
          <cell r="L16">
            <v>0</v>
          </cell>
          <cell r="M16">
            <v>0</v>
          </cell>
          <cell r="N16">
            <v>0</v>
          </cell>
        </row>
        <row r="17">
          <cell r="A17" t="str">
            <v>Life - Other Bond</v>
          </cell>
          <cell r="C17">
            <v>0</v>
          </cell>
          <cell r="D17">
            <v>0</v>
          </cell>
          <cell r="E17">
            <v>0</v>
          </cell>
          <cell r="F17">
            <v>0</v>
          </cell>
          <cell r="G17">
            <v>0</v>
          </cell>
          <cell r="K17">
            <v>0</v>
          </cell>
          <cell r="L17">
            <v>0</v>
          </cell>
          <cell r="M17">
            <v>0</v>
          </cell>
          <cell r="N17">
            <v>0</v>
          </cell>
        </row>
        <row r="18">
          <cell r="C18">
            <v>0</v>
          </cell>
          <cell r="D18">
            <v>0</v>
          </cell>
          <cell r="E18">
            <v>0</v>
          </cell>
          <cell r="F18">
            <v>0</v>
          </cell>
          <cell r="K18">
            <v>0</v>
          </cell>
          <cell r="L18">
            <v>0</v>
          </cell>
          <cell r="M18">
            <v>0</v>
          </cell>
          <cell r="N18">
            <v>0</v>
          </cell>
        </row>
        <row r="19">
          <cell r="C19">
            <v>0</v>
          </cell>
          <cell r="D19">
            <v>0</v>
          </cell>
          <cell r="E19">
            <v>0</v>
          </cell>
          <cell r="F19">
            <v>0</v>
          </cell>
          <cell r="K19">
            <v>0</v>
          </cell>
          <cell r="L19">
            <v>0</v>
          </cell>
          <cell r="M19">
            <v>0</v>
          </cell>
          <cell r="N19">
            <v>0</v>
          </cell>
        </row>
        <row r="20">
          <cell r="C20">
            <v>0</v>
          </cell>
          <cell r="D20">
            <v>0</v>
          </cell>
          <cell r="E20">
            <v>0</v>
          </cell>
          <cell r="F20">
            <v>0</v>
          </cell>
          <cell r="K20">
            <v>0</v>
          </cell>
          <cell r="L20">
            <v>0</v>
          </cell>
          <cell r="M20">
            <v>0</v>
          </cell>
          <cell r="N20">
            <v>0</v>
          </cell>
        </row>
        <row r="21">
          <cell r="A21" t="str">
            <v>Life - Other</v>
          </cell>
          <cell r="C21">
            <v>8.26</v>
          </cell>
          <cell r="D21">
            <v>8.672763999999999</v>
          </cell>
          <cell r="E21">
            <v>3.3519429999999986</v>
          </cell>
          <cell r="F21">
            <v>1.7464420000000018</v>
          </cell>
          <cell r="G21">
            <v>8.26</v>
          </cell>
          <cell r="H21">
            <v>16.932764</v>
          </cell>
          <cell r="I21">
            <v>20.284706999999997</v>
          </cell>
          <cell r="J21">
            <v>22.031149</v>
          </cell>
          <cell r="K21">
            <v>1.1402459999999999</v>
          </cell>
          <cell r="L21">
            <v>1.1452120000000003</v>
          </cell>
          <cell r="M21">
            <v>1.211951</v>
          </cell>
          <cell r="N21">
            <v>1.3137479999999995</v>
          </cell>
          <cell r="O21">
            <v>1.1402459999999999</v>
          </cell>
          <cell r="P21">
            <v>2.285458</v>
          </cell>
          <cell r="Q21">
            <v>3.497409</v>
          </cell>
          <cell r="R21">
            <v>4.811157</v>
          </cell>
        </row>
        <row r="22">
          <cell r="A22" t="str">
            <v>Life</v>
          </cell>
          <cell r="C22">
            <v>8.26</v>
          </cell>
          <cell r="D22">
            <v>8.672763999999999</v>
          </cell>
          <cell r="E22">
            <v>3.3519429999999986</v>
          </cell>
          <cell r="F22">
            <v>1.7464420000000018</v>
          </cell>
          <cell r="G22">
            <v>8.26</v>
          </cell>
          <cell r="H22">
            <v>16.932764</v>
          </cell>
          <cell r="I22">
            <v>20.284706999999997</v>
          </cell>
          <cell r="J22">
            <v>22.031149</v>
          </cell>
          <cell r="K22">
            <v>1.1402459999999999</v>
          </cell>
          <cell r="L22">
            <v>1.1452120000000003</v>
          </cell>
          <cell r="M22">
            <v>1.211951</v>
          </cell>
          <cell r="N22">
            <v>1.3137479999999995</v>
          </cell>
          <cell r="O22">
            <v>1.1402459999999999</v>
          </cell>
          <cell r="P22">
            <v>2.285458</v>
          </cell>
          <cell r="Q22">
            <v>3.497409</v>
          </cell>
          <cell r="R22">
            <v>4.811157</v>
          </cell>
        </row>
        <row r="23">
          <cell r="B23" t="str">
            <v>Investment Products</v>
          </cell>
          <cell r="O23">
            <v>0</v>
          </cell>
        </row>
        <row r="24">
          <cell r="A24" t="str">
            <v>Investment Products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t="str">
            <v>Annuities - Internal</v>
          </cell>
          <cell r="C25">
            <v>0</v>
          </cell>
          <cell r="D25">
            <v>0</v>
          </cell>
          <cell r="E25">
            <v>0</v>
          </cell>
          <cell r="F25">
            <v>0</v>
          </cell>
          <cell r="K25">
            <v>0</v>
          </cell>
          <cell r="L25">
            <v>0</v>
          </cell>
          <cell r="M25">
            <v>0</v>
          </cell>
          <cell r="N25">
            <v>0</v>
          </cell>
        </row>
        <row r="26">
          <cell r="B26" t="str">
            <v>Annuities - External</v>
          </cell>
          <cell r="C26">
            <v>0</v>
          </cell>
          <cell r="D26">
            <v>0</v>
          </cell>
          <cell r="E26">
            <v>0</v>
          </cell>
          <cell r="F26">
            <v>0</v>
          </cell>
          <cell r="K26">
            <v>0</v>
          </cell>
          <cell r="L26">
            <v>0</v>
          </cell>
          <cell r="M26">
            <v>0</v>
          </cell>
          <cell r="N26">
            <v>0</v>
          </cell>
        </row>
        <row r="27">
          <cell r="A27" t="str">
            <v>Individual Annuities</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A28" t="str">
            <v>Sub-Total</v>
          </cell>
          <cell r="C28">
            <v>16.22</v>
          </cell>
          <cell r="D28">
            <v>16.769226000000003</v>
          </cell>
          <cell r="E28">
            <v>10.730632</v>
          </cell>
          <cell r="F28">
            <v>7.730302999999992</v>
          </cell>
          <cell r="G28">
            <v>16.22</v>
          </cell>
          <cell r="H28">
            <v>32.989226</v>
          </cell>
          <cell r="I28">
            <v>43.719858</v>
          </cell>
          <cell r="J28">
            <v>51.450160999999994</v>
          </cell>
          <cell r="K28">
            <v>8.466023999999999</v>
          </cell>
          <cell r="L28">
            <v>9.483223999999998</v>
          </cell>
          <cell r="M28">
            <v>8.259789000000007</v>
          </cell>
          <cell r="N28">
            <v>3.860121999999997</v>
          </cell>
          <cell r="O28">
            <v>8.466023999999999</v>
          </cell>
          <cell r="P28">
            <v>17.949247999999997</v>
          </cell>
          <cell r="Q28">
            <v>26.209037000000002</v>
          </cell>
          <cell r="R28">
            <v>30.069159</v>
          </cell>
        </row>
        <row r="29">
          <cell r="B29" t="str">
            <v>DWP Rebates</v>
          </cell>
          <cell r="C29">
            <v>0</v>
          </cell>
          <cell r="D29">
            <v>0</v>
          </cell>
          <cell r="E29">
            <v>0</v>
          </cell>
          <cell r="F29">
            <v>0</v>
          </cell>
          <cell r="K29">
            <v>0</v>
          </cell>
          <cell r="L29">
            <v>0</v>
          </cell>
          <cell r="M29">
            <v>0</v>
          </cell>
          <cell r="N29">
            <v>0</v>
          </cell>
        </row>
        <row r="30">
          <cell r="A30" t="str">
            <v>DWP Rebates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Total</v>
          </cell>
          <cell r="C31">
            <v>16.22</v>
          </cell>
          <cell r="D31">
            <v>16.769226000000003</v>
          </cell>
          <cell r="E31">
            <v>10.730632</v>
          </cell>
          <cell r="F31">
            <v>7.730302999999992</v>
          </cell>
          <cell r="G31">
            <v>16.22</v>
          </cell>
          <cell r="H31">
            <v>32.989226</v>
          </cell>
          <cell r="I31">
            <v>43.719858</v>
          </cell>
          <cell r="J31">
            <v>51.450160999999994</v>
          </cell>
          <cell r="K31">
            <v>8.466023999999999</v>
          </cell>
          <cell r="L31">
            <v>9.483223999999998</v>
          </cell>
          <cell r="M31">
            <v>8.259789000000007</v>
          </cell>
          <cell r="N31">
            <v>3.860121999999997</v>
          </cell>
          <cell r="O31">
            <v>8.466023999999999</v>
          </cell>
          <cell r="P31">
            <v>17.949247999999997</v>
          </cell>
          <cell r="Q31">
            <v>26.209037000000002</v>
          </cell>
          <cell r="R31">
            <v>30.069159</v>
          </cell>
        </row>
        <row r="34">
          <cell r="B34" t="str">
            <v>Pensions Individual non-linked</v>
          </cell>
          <cell r="C34">
            <v>3.92</v>
          </cell>
          <cell r="D34">
            <v>2.4879295</v>
          </cell>
          <cell r="E34">
            <v>1.9516644999999997</v>
          </cell>
          <cell r="F34">
            <v>1.575962500000001</v>
          </cell>
          <cell r="G34">
            <v>3.92</v>
          </cell>
          <cell r="H34">
            <v>6.4079295</v>
          </cell>
          <cell r="I34">
            <v>8.359594</v>
          </cell>
          <cell r="J34">
            <v>9.9355565</v>
          </cell>
          <cell r="K34">
            <v>2.350642</v>
          </cell>
          <cell r="L34">
            <v>2.6792925000000003</v>
          </cell>
          <cell r="M34">
            <v>1.0126684999999993</v>
          </cell>
          <cell r="N34">
            <v>1.3372249999999997</v>
          </cell>
          <cell r="O34">
            <v>2.350642</v>
          </cell>
          <cell r="P34">
            <v>5.0299345</v>
          </cell>
          <cell r="Q34">
            <v>6.042603</v>
          </cell>
          <cell r="R34">
            <v>7.379828</v>
          </cell>
        </row>
        <row r="35">
          <cell r="B35" t="str">
            <v>Pen Ind non-linked stakeholder</v>
          </cell>
          <cell r="C35">
            <v>0.56</v>
          </cell>
          <cell r="D35">
            <v>0.7851344999999998</v>
          </cell>
          <cell r="E35">
            <v>0.6166580000000002</v>
          </cell>
          <cell r="F35">
            <v>0.5709740000000001</v>
          </cell>
          <cell r="G35">
            <v>0.56</v>
          </cell>
          <cell r="H35">
            <v>1.3451345</v>
          </cell>
          <cell r="I35">
            <v>1.9617925</v>
          </cell>
          <cell r="J35">
            <v>2.5327665</v>
          </cell>
          <cell r="K35">
            <v>0</v>
          </cell>
          <cell r="L35">
            <v>0</v>
          </cell>
          <cell r="M35">
            <v>0</v>
          </cell>
          <cell r="N35">
            <v>0</v>
          </cell>
          <cell r="O35">
            <v>0</v>
          </cell>
          <cell r="Q35">
            <v>0</v>
          </cell>
          <cell r="R35">
            <v>0</v>
          </cell>
        </row>
        <row r="36">
          <cell r="B36" t="str">
            <v>Pensions Individual linked</v>
          </cell>
          <cell r="C36">
            <v>12.04</v>
          </cell>
          <cell r="D36">
            <v>11.802203500000001</v>
          </cell>
          <cell r="E36">
            <v>5.854767499999998</v>
          </cell>
          <cell r="F36">
            <v>8.228312500000001</v>
          </cell>
          <cell r="G36">
            <v>12.04</v>
          </cell>
          <cell r="H36">
            <v>23.8422035</v>
          </cell>
          <cell r="I36">
            <v>29.696970999999998</v>
          </cell>
          <cell r="J36">
            <v>37.9252835</v>
          </cell>
          <cell r="K36">
            <v>11.875848</v>
          </cell>
          <cell r="L36">
            <v>12.153997500000001</v>
          </cell>
          <cell r="M36">
            <v>9.153906500000007</v>
          </cell>
          <cell r="N36">
            <v>7.535070999999993</v>
          </cell>
          <cell r="O36">
            <v>11.875848</v>
          </cell>
          <cell r="P36">
            <v>24.0298455</v>
          </cell>
          <cell r="Q36">
            <v>33.183752000000005</v>
          </cell>
          <cell r="R36">
            <v>40.718823</v>
          </cell>
        </row>
        <row r="37">
          <cell r="B37" t="str">
            <v>Pens Ind linked stakeholder</v>
          </cell>
          <cell r="C37">
            <v>0.56</v>
          </cell>
          <cell r="D37">
            <v>0.7851344999999998</v>
          </cell>
          <cell r="E37">
            <v>0.6166580000000002</v>
          </cell>
          <cell r="F37">
            <v>0.5709740000000001</v>
          </cell>
          <cell r="G37">
            <v>0.56</v>
          </cell>
          <cell r="H37">
            <v>1.3451345</v>
          </cell>
          <cell r="I37">
            <v>1.9617925</v>
          </cell>
          <cell r="J37">
            <v>2.5327665</v>
          </cell>
          <cell r="K37">
            <v>2.009276</v>
          </cell>
          <cell r="L37">
            <v>1.69644</v>
          </cell>
          <cell r="M37">
            <v>2.0502710000000004</v>
          </cell>
          <cell r="N37">
            <v>1.4430079999999998</v>
          </cell>
          <cell r="O37">
            <v>2.009276</v>
          </cell>
          <cell r="P37">
            <v>3.705716</v>
          </cell>
          <cell r="Q37">
            <v>5.755987</v>
          </cell>
          <cell r="R37">
            <v>7.198995</v>
          </cell>
        </row>
        <row r="38">
          <cell r="A38" t="str">
            <v>Individual Pensions</v>
          </cell>
          <cell r="C38">
            <v>17.08</v>
          </cell>
          <cell r="D38">
            <v>15.860402</v>
          </cell>
          <cell r="E38">
            <v>9.039747999999996</v>
          </cell>
          <cell r="F38">
            <v>10.94622300000001</v>
          </cell>
          <cell r="G38">
            <v>17.08</v>
          </cell>
          <cell r="H38">
            <v>32.940402</v>
          </cell>
          <cell r="I38">
            <v>41.980149999999995</v>
          </cell>
          <cell r="J38">
            <v>52.926373000000005</v>
          </cell>
          <cell r="K38">
            <v>16.235765999999998</v>
          </cell>
          <cell r="L38">
            <v>16.52973</v>
          </cell>
          <cell r="M38">
            <v>12.216846000000004</v>
          </cell>
          <cell r="N38">
            <v>10.315303999999998</v>
          </cell>
          <cell r="O38">
            <v>16.235765999999998</v>
          </cell>
          <cell r="P38">
            <v>32.765496</v>
          </cell>
          <cell r="Q38">
            <v>44.982342</v>
          </cell>
          <cell r="R38">
            <v>55.297646</v>
          </cell>
        </row>
        <row r="39">
          <cell r="B39" t="str">
            <v>Pensions Corporate non linked</v>
          </cell>
          <cell r="C39">
            <v>7.32</v>
          </cell>
          <cell r="D39">
            <v>3.860892999999999</v>
          </cell>
          <cell r="E39">
            <v>4.38119</v>
          </cell>
          <cell r="F39">
            <v>5.057184000000001</v>
          </cell>
          <cell r="G39">
            <v>7.32</v>
          </cell>
          <cell r="H39">
            <v>11.180893</v>
          </cell>
          <cell r="I39">
            <v>15.562083</v>
          </cell>
          <cell r="J39">
            <v>20.619267</v>
          </cell>
          <cell r="K39">
            <v>5.03338</v>
          </cell>
          <cell r="L39">
            <v>3.947176999999999</v>
          </cell>
          <cell r="M39">
            <v>3.823213000000001</v>
          </cell>
          <cell r="N39">
            <v>2.0690209999999984</v>
          </cell>
          <cell r="O39">
            <v>5.03338</v>
          </cell>
          <cell r="P39">
            <v>8.980557</v>
          </cell>
          <cell r="Q39">
            <v>12.80377</v>
          </cell>
          <cell r="R39">
            <v>14.872791</v>
          </cell>
        </row>
        <row r="40">
          <cell r="B40" t="str">
            <v>Pensions Corporate linked</v>
          </cell>
          <cell r="C40">
            <v>4.47</v>
          </cell>
          <cell r="D40">
            <v>7.516216000000001</v>
          </cell>
          <cell r="E40">
            <v>10.760478000000003</v>
          </cell>
          <cell r="F40">
            <v>24.003522999999998</v>
          </cell>
          <cell r="G40">
            <v>4.47</v>
          </cell>
          <cell r="H40">
            <v>11.986216</v>
          </cell>
          <cell r="I40">
            <v>22.746694</v>
          </cell>
          <cell r="J40">
            <v>46.750217</v>
          </cell>
          <cell r="K40">
            <v>60.449184</v>
          </cell>
          <cell r="L40">
            <v>47.75415199999999</v>
          </cell>
          <cell r="M40">
            <v>5.870816000000005</v>
          </cell>
          <cell r="N40">
            <v>4.710672000000002</v>
          </cell>
          <cell r="O40">
            <v>60.449184</v>
          </cell>
          <cell r="P40">
            <v>108.203336</v>
          </cell>
          <cell r="Q40">
            <v>114.074152</v>
          </cell>
          <cell r="R40">
            <v>118.784824</v>
          </cell>
        </row>
        <row r="41">
          <cell r="A41" t="str">
            <v>Corporate Pensions</v>
          </cell>
          <cell r="C41">
            <v>11.79</v>
          </cell>
          <cell r="D41">
            <v>11.377109</v>
          </cell>
          <cell r="E41">
            <v>15.141668</v>
          </cell>
          <cell r="F41">
            <v>29.060707000000004</v>
          </cell>
          <cell r="G41">
            <v>11.79</v>
          </cell>
          <cell r="H41">
            <v>23.167109</v>
          </cell>
          <cell r="I41">
            <v>38.308777</v>
          </cell>
          <cell r="J41">
            <v>67.369484</v>
          </cell>
          <cell r="K41">
            <v>65.482564</v>
          </cell>
          <cell r="L41">
            <v>51.701329</v>
          </cell>
          <cell r="M41">
            <v>9.694029</v>
          </cell>
          <cell r="N41">
            <v>6.779692999999995</v>
          </cell>
          <cell r="O41">
            <v>65.482564</v>
          </cell>
          <cell r="P41">
            <v>117.183893</v>
          </cell>
          <cell r="Q41">
            <v>126.877922</v>
          </cell>
          <cell r="R41">
            <v>133.657615</v>
          </cell>
        </row>
        <row r="42">
          <cell r="A42" t="str">
            <v>Life - With Profit Bond</v>
          </cell>
          <cell r="C42">
            <v>107.92</v>
          </cell>
          <cell r="D42">
            <v>64.90603599999999</v>
          </cell>
          <cell r="E42">
            <v>117.12577300000002</v>
          </cell>
          <cell r="F42">
            <v>161.559597</v>
          </cell>
          <cell r="G42">
            <v>107.92</v>
          </cell>
          <cell r="H42">
            <v>172.826036</v>
          </cell>
          <cell r="I42">
            <v>289.951809</v>
          </cell>
          <cell r="J42">
            <v>451.511406</v>
          </cell>
          <cell r="K42">
            <v>54.272009</v>
          </cell>
          <cell r="L42">
            <v>78.996138</v>
          </cell>
          <cell r="M42">
            <v>54.704972</v>
          </cell>
          <cell r="N42">
            <v>43.360297</v>
          </cell>
          <cell r="O42">
            <v>54.272009</v>
          </cell>
          <cell r="P42">
            <v>133.268147</v>
          </cell>
          <cell r="Q42">
            <v>187.973119</v>
          </cell>
          <cell r="R42">
            <v>231.333416</v>
          </cell>
        </row>
        <row r="43">
          <cell r="A43" t="str">
            <v>Life - Other Bond</v>
          </cell>
          <cell r="C43">
            <v>73.950268</v>
          </cell>
          <cell r="D43">
            <v>75.01159900000002</v>
          </cell>
          <cell r="E43">
            <v>102.44579099999999</v>
          </cell>
          <cell r="F43">
            <v>114.40593400000003</v>
          </cell>
          <cell r="G43">
            <v>73.950268</v>
          </cell>
          <cell r="H43">
            <v>148.961867</v>
          </cell>
          <cell r="I43">
            <v>251.407658</v>
          </cell>
          <cell r="J43">
            <v>365.813592</v>
          </cell>
          <cell r="K43">
            <v>141.692987</v>
          </cell>
          <cell r="L43">
            <v>171.78617800000004</v>
          </cell>
          <cell r="M43">
            <v>206.38934199999997</v>
          </cell>
          <cell r="N43">
            <v>249.893091</v>
          </cell>
          <cell r="O43">
            <v>141.692987</v>
          </cell>
          <cell r="P43">
            <v>313.479165</v>
          </cell>
          <cell r="Q43">
            <v>519.868507</v>
          </cell>
          <cell r="R43">
            <v>769.761598</v>
          </cell>
        </row>
        <row r="44">
          <cell r="C44">
            <v>0</v>
          </cell>
          <cell r="D44">
            <v>0</v>
          </cell>
          <cell r="E44">
            <v>0</v>
          </cell>
          <cell r="F44">
            <v>0</v>
          </cell>
          <cell r="G44">
            <v>0</v>
          </cell>
          <cell r="H44">
            <v>0</v>
          </cell>
          <cell r="I44">
            <v>0</v>
          </cell>
          <cell r="J44">
            <v>0</v>
          </cell>
          <cell r="K44">
            <v>0</v>
          </cell>
          <cell r="L44">
            <v>0</v>
          </cell>
          <cell r="M44">
            <v>0</v>
          </cell>
          <cell r="N44">
            <v>0</v>
          </cell>
        </row>
        <row r="45">
          <cell r="A45" t="str">
            <v>Life - Other</v>
          </cell>
          <cell r="C45">
            <v>1.079128</v>
          </cell>
          <cell r="D45">
            <v>0.13596199999999992</v>
          </cell>
          <cell r="E45">
            <v>0.22623400000000005</v>
          </cell>
          <cell r="F45">
            <v>0.12713599999999992</v>
          </cell>
          <cell r="G45">
            <v>1.079128</v>
          </cell>
          <cell r="H45">
            <v>1.21509</v>
          </cell>
          <cell r="I45">
            <v>1.441324</v>
          </cell>
          <cell r="J45">
            <v>1.56846</v>
          </cell>
          <cell r="K45">
            <v>0.250426</v>
          </cell>
          <cell r="L45">
            <v>0.23423900000000003</v>
          </cell>
          <cell r="M45">
            <v>0.009996999999999978</v>
          </cell>
          <cell r="N45">
            <v>0</v>
          </cell>
          <cell r="O45">
            <v>0.250426</v>
          </cell>
          <cell r="P45">
            <v>0.484665</v>
          </cell>
          <cell r="Q45">
            <v>0.494662</v>
          </cell>
          <cell r="R45">
            <v>0.494662</v>
          </cell>
        </row>
        <row r="46">
          <cell r="A46" t="str">
            <v>Life</v>
          </cell>
          <cell r="C46">
            <v>182.949396</v>
          </cell>
          <cell r="D46">
            <v>140.053597</v>
          </cell>
          <cell r="E46">
            <v>219.79779800000003</v>
          </cell>
          <cell r="F46">
            <v>276.092667</v>
          </cell>
          <cell r="G46">
            <v>182.949396</v>
          </cell>
          <cell r="H46">
            <v>323.002993</v>
          </cell>
          <cell r="I46">
            <v>542.800791</v>
          </cell>
          <cell r="J46">
            <v>818.893458</v>
          </cell>
          <cell r="K46">
            <v>196.215422</v>
          </cell>
          <cell r="L46">
            <v>251.01655500000004</v>
          </cell>
          <cell r="M46">
            <v>261.10431099999994</v>
          </cell>
          <cell r="N46">
            <v>293.253388</v>
          </cell>
          <cell r="O46">
            <v>196.215422</v>
          </cell>
          <cell r="P46">
            <v>447.23197700000003</v>
          </cell>
          <cell r="Q46">
            <v>708.336288</v>
          </cell>
          <cell r="R46">
            <v>1001.5896759999999</v>
          </cell>
        </row>
        <row r="47">
          <cell r="B47" t="str">
            <v>Investment Products</v>
          </cell>
        </row>
        <row r="48">
          <cell r="A48" t="str">
            <v>Investment Products</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t="str">
            <v>Annuities - Internal</v>
          </cell>
          <cell r="C49">
            <v>50.61</v>
          </cell>
          <cell r="D49">
            <v>56.947975</v>
          </cell>
          <cell r="E49">
            <v>76.310964</v>
          </cell>
          <cell r="F49">
            <v>61.35045663000007</v>
          </cell>
          <cell r="G49">
            <v>50.61</v>
          </cell>
          <cell r="H49">
            <v>107.557975</v>
          </cell>
          <cell r="I49">
            <v>183.868939</v>
          </cell>
          <cell r="J49">
            <v>245.21939563000004</v>
          </cell>
          <cell r="K49">
            <v>58.71584326</v>
          </cell>
          <cell r="L49">
            <v>70.29949522</v>
          </cell>
          <cell r="M49">
            <v>76.01947858999999</v>
          </cell>
          <cell r="N49">
            <v>72.76524898000004</v>
          </cell>
          <cell r="O49">
            <v>58.71584326</v>
          </cell>
          <cell r="P49">
            <v>129.01533848</v>
          </cell>
          <cell r="Q49">
            <v>205.03481707</v>
          </cell>
          <cell r="R49">
            <v>277.80006605</v>
          </cell>
        </row>
        <row r="50">
          <cell r="B50" t="str">
            <v>Annuities - External</v>
          </cell>
          <cell r="C50">
            <v>0</v>
          </cell>
          <cell r="D50">
            <v>0</v>
          </cell>
          <cell r="E50">
            <v>0</v>
          </cell>
          <cell r="F50">
            <v>0</v>
          </cell>
          <cell r="I50">
            <v>0</v>
          </cell>
          <cell r="K50">
            <v>0</v>
          </cell>
          <cell r="L50">
            <v>0</v>
          </cell>
          <cell r="M50">
            <v>0</v>
          </cell>
          <cell r="N50">
            <v>0</v>
          </cell>
        </row>
        <row r="51">
          <cell r="A51" t="str">
            <v>Individual Annuities</v>
          </cell>
          <cell r="C51">
            <v>50.61</v>
          </cell>
          <cell r="D51">
            <v>56.947975</v>
          </cell>
          <cell r="E51">
            <v>76.310964</v>
          </cell>
          <cell r="F51">
            <v>61.35045663000007</v>
          </cell>
          <cell r="G51">
            <v>50.61</v>
          </cell>
          <cell r="H51">
            <v>107.557975</v>
          </cell>
          <cell r="I51">
            <v>183.868939</v>
          </cell>
          <cell r="J51">
            <v>245.21939563000004</v>
          </cell>
          <cell r="K51">
            <v>58.71584326</v>
          </cell>
          <cell r="L51">
            <v>70.29949522</v>
          </cell>
          <cell r="M51">
            <v>76.01947858999999</v>
          </cell>
          <cell r="N51">
            <v>72.76524898000004</v>
          </cell>
          <cell r="O51">
            <v>58.71584326</v>
          </cell>
          <cell r="P51">
            <v>129.01533848</v>
          </cell>
          <cell r="Q51">
            <v>205.03481707</v>
          </cell>
          <cell r="R51">
            <v>277.80006605</v>
          </cell>
        </row>
        <row r="52">
          <cell r="A52" t="str">
            <v>Sub-Total</v>
          </cell>
          <cell r="C52">
            <v>262.429396</v>
          </cell>
          <cell r="D52">
            <v>224.23908299999994</v>
          </cell>
          <cell r="E52">
            <v>320.2901780000001</v>
          </cell>
          <cell r="F52">
            <v>377.45005363000007</v>
          </cell>
          <cell r="G52">
            <v>262.429396</v>
          </cell>
          <cell r="H52">
            <v>486.66847899999993</v>
          </cell>
          <cell r="I52">
            <v>806.958657</v>
          </cell>
          <cell r="J52">
            <v>1184.40871063</v>
          </cell>
          <cell r="K52">
            <v>336.64959525999996</v>
          </cell>
          <cell r="L52">
            <v>389.54710922000004</v>
          </cell>
          <cell r="M52">
            <v>359.03466459000003</v>
          </cell>
          <cell r="N52">
            <v>383.1136339799999</v>
          </cell>
          <cell r="O52">
            <v>336.64959525999996</v>
          </cell>
          <cell r="P52">
            <v>726.19670448</v>
          </cell>
          <cell r="Q52">
            <v>1085.23136907</v>
          </cell>
          <cell r="R52">
            <v>1468.3450030499998</v>
          </cell>
        </row>
        <row r="53">
          <cell r="B53" t="str">
            <v>DWP Rebates</v>
          </cell>
          <cell r="C53">
            <v>60</v>
          </cell>
          <cell r="D53">
            <v>0</v>
          </cell>
          <cell r="E53">
            <v>0</v>
          </cell>
          <cell r="F53">
            <v>42.56713556999999</v>
          </cell>
          <cell r="G53">
            <v>60</v>
          </cell>
          <cell r="H53">
            <v>60</v>
          </cell>
          <cell r="I53">
            <v>60</v>
          </cell>
          <cell r="J53">
            <v>102.56713556999999</v>
          </cell>
          <cell r="K53">
            <v>92.3</v>
          </cell>
          <cell r="L53">
            <v>0</v>
          </cell>
          <cell r="M53">
            <v>0</v>
          </cell>
          <cell r="N53">
            <v>-3.293610000000001</v>
          </cell>
          <cell r="O53">
            <v>92.3</v>
          </cell>
          <cell r="P53">
            <v>92.3</v>
          </cell>
          <cell r="Q53">
            <v>92.3</v>
          </cell>
          <cell r="R53">
            <v>89.00639</v>
          </cell>
        </row>
        <row r="54">
          <cell r="A54" t="str">
            <v>DWP Rebates</v>
          </cell>
          <cell r="C54">
            <v>60</v>
          </cell>
          <cell r="D54">
            <v>0</v>
          </cell>
          <cell r="E54">
            <v>0</v>
          </cell>
          <cell r="F54">
            <v>42.56713556999999</v>
          </cell>
          <cell r="G54">
            <v>60</v>
          </cell>
          <cell r="H54">
            <v>60</v>
          </cell>
          <cell r="I54">
            <v>60</v>
          </cell>
          <cell r="J54">
            <v>102.56713556999999</v>
          </cell>
          <cell r="K54">
            <v>92.3</v>
          </cell>
          <cell r="L54">
            <v>0</v>
          </cell>
          <cell r="M54">
            <v>0</v>
          </cell>
          <cell r="N54">
            <v>-3.293610000000001</v>
          </cell>
          <cell r="O54">
            <v>92.3</v>
          </cell>
          <cell r="P54">
            <v>92.3</v>
          </cell>
          <cell r="Q54">
            <v>92.3</v>
          </cell>
          <cell r="R54">
            <v>89.00639</v>
          </cell>
        </row>
        <row r="55">
          <cell r="A55" t="str">
            <v>Total</v>
          </cell>
          <cell r="C55">
            <v>322.429396</v>
          </cell>
          <cell r="D55">
            <v>224.23908299999994</v>
          </cell>
          <cell r="E55">
            <v>320.2901780000001</v>
          </cell>
          <cell r="F55">
            <v>420.01718919999996</v>
          </cell>
          <cell r="G55">
            <v>322.429396</v>
          </cell>
          <cell r="H55">
            <v>546.6684789999999</v>
          </cell>
          <cell r="I55">
            <v>866.958657</v>
          </cell>
          <cell r="J55">
            <v>1286.9758462</v>
          </cell>
          <cell r="K55">
            <v>428.94959525999997</v>
          </cell>
          <cell r="L55">
            <v>389.54710922</v>
          </cell>
          <cell r="M55">
            <v>359.03466459</v>
          </cell>
          <cell r="N55">
            <v>379.8200239799998</v>
          </cell>
          <cell r="O55">
            <v>428.94959525999997</v>
          </cell>
          <cell r="P55">
            <v>818.49670448</v>
          </cell>
          <cell r="Q55">
            <v>1177.53136907</v>
          </cell>
          <cell r="R55">
            <v>1557.3513930499998</v>
          </cell>
        </row>
      </sheetData>
      <sheetData sheetId="21">
        <row r="8">
          <cell r="A8" t="str">
            <v>Life - With Profit Bond</v>
          </cell>
          <cell r="C8">
            <v>0</v>
          </cell>
          <cell r="D8">
            <v>0</v>
          </cell>
          <cell r="E8">
            <v>0</v>
          </cell>
          <cell r="F8">
            <v>0</v>
          </cell>
          <cell r="G8">
            <v>0</v>
          </cell>
          <cell r="H8">
            <v>0</v>
          </cell>
          <cell r="I8">
            <v>0</v>
          </cell>
          <cell r="J8">
            <v>0</v>
          </cell>
          <cell r="K8">
            <v>0</v>
          </cell>
          <cell r="L8">
            <v>0</v>
          </cell>
          <cell r="M8">
            <v>0</v>
          </cell>
          <cell r="N8">
            <v>0</v>
          </cell>
        </row>
        <row r="9">
          <cell r="A9" t="str">
            <v>Life - Other Bond</v>
          </cell>
          <cell r="C9">
            <v>0</v>
          </cell>
          <cell r="D9">
            <v>0</v>
          </cell>
          <cell r="E9">
            <v>0</v>
          </cell>
          <cell r="F9">
            <v>0</v>
          </cell>
          <cell r="G9">
            <v>0</v>
          </cell>
          <cell r="H9">
            <v>0</v>
          </cell>
          <cell r="I9">
            <v>0</v>
          </cell>
          <cell r="J9">
            <v>0</v>
          </cell>
          <cell r="K9">
            <v>0</v>
          </cell>
          <cell r="L9">
            <v>0</v>
          </cell>
          <cell r="M9">
            <v>0</v>
          </cell>
          <cell r="N9">
            <v>0</v>
          </cell>
        </row>
        <row r="10">
          <cell r="C10">
            <v>0</v>
          </cell>
          <cell r="D10">
            <v>0</v>
          </cell>
          <cell r="E10">
            <v>0</v>
          </cell>
          <cell r="F10">
            <v>0</v>
          </cell>
          <cell r="G10">
            <v>0</v>
          </cell>
          <cell r="H10">
            <v>0</v>
          </cell>
          <cell r="I10">
            <v>0</v>
          </cell>
          <cell r="J10">
            <v>0</v>
          </cell>
          <cell r="K10">
            <v>0</v>
          </cell>
          <cell r="L10">
            <v>0</v>
          </cell>
          <cell r="M10">
            <v>0</v>
          </cell>
          <cell r="N10">
            <v>0</v>
          </cell>
        </row>
        <row r="11">
          <cell r="A11" t="str">
            <v>Life - Other</v>
          </cell>
          <cell r="C11">
            <v>0</v>
          </cell>
          <cell r="D11">
            <v>0</v>
          </cell>
          <cell r="E11">
            <v>0</v>
          </cell>
          <cell r="F11">
            <v>0</v>
          </cell>
          <cell r="G11">
            <v>0</v>
          </cell>
          <cell r="H11">
            <v>0</v>
          </cell>
          <cell r="I11">
            <v>0</v>
          </cell>
          <cell r="J11">
            <v>0</v>
          </cell>
          <cell r="K11">
            <v>0.0443862</v>
          </cell>
          <cell r="L11">
            <v>0.79830611</v>
          </cell>
          <cell r="M11">
            <v>0.6550575200000002</v>
          </cell>
          <cell r="N11">
            <v>0.14225016999999984</v>
          </cell>
          <cell r="O11">
            <v>0.0443862</v>
          </cell>
          <cell r="P11">
            <v>0.84269231</v>
          </cell>
          <cell r="Q11">
            <v>1.49774983</v>
          </cell>
          <cell r="R11">
            <v>1.64</v>
          </cell>
        </row>
        <row r="12">
          <cell r="A12" t="str">
            <v>Life</v>
          </cell>
          <cell r="C12">
            <v>0</v>
          </cell>
          <cell r="D12">
            <v>0</v>
          </cell>
          <cell r="E12">
            <v>0</v>
          </cell>
          <cell r="F12">
            <v>0</v>
          </cell>
          <cell r="G12">
            <v>0</v>
          </cell>
          <cell r="H12">
            <v>0</v>
          </cell>
          <cell r="I12">
            <v>0</v>
          </cell>
          <cell r="J12">
            <v>0</v>
          </cell>
          <cell r="K12">
            <v>0.0443862</v>
          </cell>
          <cell r="L12">
            <v>0.79830611</v>
          </cell>
          <cell r="M12">
            <v>0.6550575200000002</v>
          </cell>
          <cell r="N12">
            <v>0.14225016999999984</v>
          </cell>
          <cell r="O12">
            <v>0.0443862</v>
          </cell>
          <cell r="P12">
            <v>0.84269231</v>
          </cell>
          <cell r="Q12">
            <v>1.49774983</v>
          </cell>
          <cell r="R12">
            <v>1.64</v>
          </cell>
        </row>
        <row r="13">
          <cell r="B13" t="str">
            <v>Investment Products</v>
          </cell>
          <cell r="C13">
            <v>0</v>
          </cell>
          <cell r="D13">
            <v>0</v>
          </cell>
          <cell r="E13">
            <v>0</v>
          </cell>
          <cell r="F13">
            <v>0</v>
          </cell>
          <cell r="G13">
            <v>0</v>
          </cell>
          <cell r="H13">
            <v>0</v>
          </cell>
          <cell r="I13">
            <v>0</v>
          </cell>
          <cell r="J13">
            <v>0</v>
          </cell>
          <cell r="K13">
            <v>0</v>
          </cell>
          <cell r="L13">
            <v>0</v>
          </cell>
          <cell r="M13">
            <v>0</v>
          </cell>
          <cell r="N13">
            <v>0</v>
          </cell>
        </row>
        <row r="14">
          <cell r="A14" t="str">
            <v>Investment Products</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B15" t="str">
            <v>Annuities - Internal</v>
          </cell>
          <cell r="C15">
            <v>0</v>
          </cell>
          <cell r="D15">
            <v>0</v>
          </cell>
          <cell r="E15">
            <v>0</v>
          </cell>
          <cell r="F15">
            <v>0</v>
          </cell>
          <cell r="G15">
            <v>0</v>
          </cell>
          <cell r="H15">
            <v>0</v>
          </cell>
          <cell r="I15">
            <v>0</v>
          </cell>
          <cell r="J15">
            <v>0</v>
          </cell>
          <cell r="K15">
            <v>0</v>
          </cell>
          <cell r="L15">
            <v>0</v>
          </cell>
          <cell r="M15">
            <v>0</v>
          </cell>
          <cell r="N15">
            <v>0</v>
          </cell>
        </row>
        <row r="16">
          <cell r="B16" t="str">
            <v>Annuities - External</v>
          </cell>
          <cell r="C16">
            <v>0</v>
          </cell>
          <cell r="D16">
            <v>0</v>
          </cell>
          <cell r="E16">
            <v>0</v>
          </cell>
          <cell r="F16">
            <v>0</v>
          </cell>
          <cell r="G16">
            <v>0</v>
          </cell>
          <cell r="H16">
            <v>0</v>
          </cell>
          <cell r="I16">
            <v>0</v>
          </cell>
          <cell r="K16">
            <v>0</v>
          </cell>
          <cell r="L16">
            <v>0</v>
          </cell>
          <cell r="M16">
            <v>0</v>
          </cell>
          <cell r="N16">
            <v>0</v>
          </cell>
        </row>
        <row r="17">
          <cell r="A17" t="str">
            <v>Individual Annuities</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row>
        <row r="18">
          <cell r="B18" t="str">
            <v>Annuities - Bulk Fixed</v>
          </cell>
          <cell r="C18">
            <v>0</v>
          </cell>
          <cell r="D18">
            <v>0</v>
          </cell>
          <cell r="E18">
            <v>0</v>
          </cell>
          <cell r="F18">
            <v>0</v>
          </cell>
          <cell r="K18">
            <v>0</v>
          </cell>
          <cell r="L18">
            <v>0</v>
          </cell>
          <cell r="M18">
            <v>0</v>
          </cell>
          <cell r="N18">
            <v>0</v>
          </cell>
        </row>
        <row r="19">
          <cell r="B19" t="str">
            <v>Annuities - Bulk Linked</v>
          </cell>
          <cell r="C19">
            <v>0</v>
          </cell>
          <cell r="D19">
            <v>0</v>
          </cell>
          <cell r="E19">
            <v>0</v>
          </cell>
          <cell r="F19">
            <v>0</v>
          </cell>
          <cell r="K19">
            <v>0</v>
          </cell>
          <cell r="L19">
            <v>0</v>
          </cell>
          <cell r="M19">
            <v>0</v>
          </cell>
          <cell r="N19">
            <v>0</v>
          </cell>
        </row>
        <row r="20">
          <cell r="A20" t="str">
            <v>Bulk Annuities</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row>
        <row r="21">
          <cell r="A21" t="str">
            <v>Total</v>
          </cell>
          <cell r="C21">
            <v>0</v>
          </cell>
          <cell r="D21">
            <v>0</v>
          </cell>
          <cell r="E21">
            <v>0</v>
          </cell>
          <cell r="F21">
            <v>0</v>
          </cell>
          <cell r="G21">
            <v>0</v>
          </cell>
          <cell r="H21">
            <v>0</v>
          </cell>
          <cell r="I21">
            <v>0</v>
          </cell>
          <cell r="J21">
            <v>0</v>
          </cell>
          <cell r="K21">
            <v>0.0443862</v>
          </cell>
          <cell r="L21">
            <v>0.79830611</v>
          </cell>
          <cell r="M21">
            <v>0.6550575200000002</v>
          </cell>
          <cell r="N21">
            <v>0.14225016999999984</v>
          </cell>
          <cell r="O21">
            <v>0.0443862</v>
          </cell>
          <cell r="P21">
            <v>0.84269231</v>
          </cell>
          <cell r="Q21">
            <v>1.49774983</v>
          </cell>
          <cell r="R21">
            <v>1.64</v>
          </cell>
        </row>
        <row r="25">
          <cell r="A25" t="str">
            <v>Life - With Profit Bond</v>
          </cell>
          <cell r="C25">
            <v>26.37</v>
          </cell>
          <cell r="D25">
            <v>8.370000000000001</v>
          </cell>
          <cell r="E25">
            <v>10.439999999999998</v>
          </cell>
          <cell r="F25">
            <v>1.259999999999998</v>
          </cell>
          <cell r="G25">
            <v>26.37</v>
          </cell>
          <cell r="H25">
            <v>34.74</v>
          </cell>
          <cell r="I25">
            <v>45.18</v>
          </cell>
          <cell r="J25">
            <v>46.44</v>
          </cell>
          <cell r="K25">
            <v>1.324775</v>
          </cell>
          <cell r="L25">
            <v>0.38749999999999996</v>
          </cell>
          <cell r="M25">
            <v>0.8990049999999998</v>
          </cell>
          <cell r="N25">
            <v>0</v>
          </cell>
          <cell r="O25">
            <v>1.324775</v>
          </cell>
          <cell r="P25">
            <v>1.712275</v>
          </cell>
          <cell r="Q25">
            <v>2.61128</v>
          </cell>
          <cell r="R25">
            <v>2.61128</v>
          </cell>
        </row>
        <row r="26">
          <cell r="A26" t="str">
            <v>Life - Other Bond</v>
          </cell>
          <cell r="C26">
            <v>0</v>
          </cell>
          <cell r="D26">
            <v>0</v>
          </cell>
          <cell r="E26">
            <v>0</v>
          </cell>
          <cell r="F26">
            <v>0</v>
          </cell>
          <cell r="G26">
            <v>0</v>
          </cell>
          <cell r="H26">
            <v>0</v>
          </cell>
          <cell r="I26">
            <v>0</v>
          </cell>
          <cell r="J26">
            <v>0</v>
          </cell>
          <cell r="K26">
            <v>0</v>
          </cell>
          <cell r="L26">
            <v>0</v>
          </cell>
          <cell r="M26">
            <v>0</v>
          </cell>
          <cell r="N26">
            <v>0</v>
          </cell>
        </row>
        <row r="27">
          <cell r="C27">
            <v>0</v>
          </cell>
          <cell r="D27">
            <v>0</v>
          </cell>
          <cell r="E27">
            <v>0</v>
          </cell>
          <cell r="F27">
            <v>0</v>
          </cell>
          <cell r="G27">
            <v>0</v>
          </cell>
          <cell r="H27">
            <v>0</v>
          </cell>
          <cell r="I27">
            <v>0</v>
          </cell>
          <cell r="J27">
            <v>0</v>
          </cell>
          <cell r="K27">
            <v>0</v>
          </cell>
          <cell r="L27">
            <v>0</v>
          </cell>
          <cell r="M27">
            <v>0</v>
          </cell>
          <cell r="N27">
            <v>0</v>
          </cell>
        </row>
        <row r="28">
          <cell r="A28" t="str">
            <v>Life - Other</v>
          </cell>
          <cell r="C28">
            <v>51.3</v>
          </cell>
          <cell r="D28">
            <v>67</v>
          </cell>
          <cell r="E28">
            <v>59.500000000000014</v>
          </cell>
          <cell r="F28">
            <v>68.69999999999997</v>
          </cell>
          <cell r="G28">
            <v>51.3</v>
          </cell>
          <cell r="H28">
            <v>118.3</v>
          </cell>
          <cell r="I28">
            <v>177.8</v>
          </cell>
          <cell r="J28">
            <v>246.5</v>
          </cell>
          <cell r="K28">
            <v>164.04271815</v>
          </cell>
          <cell r="L28">
            <v>174.60675185</v>
          </cell>
          <cell r="M28">
            <v>234.30402999999993</v>
          </cell>
          <cell r="N28">
            <v>214.4465</v>
          </cell>
          <cell r="O28">
            <v>164.04271815</v>
          </cell>
          <cell r="P28">
            <v>338.64947</v>
          </cell>
          <cell r="Q28">
            <v>572.9535</v>
          </cell>
          <cell r="R28">
            <v>787.4</v>
          </cell>
        </row>
        <row r="29">
          <cell r="A29" t="str">
            <v>Life</v>
          </cell>
          <cell r="C29">
            <v>77.67</v>
          </cell>
          <cell r="D29">
            <v>75.36999999999999</v>
          </cell>
          <cell r="E29">
            <v>69.94000000000001</v>
          </cell>
          <cell r="F29">
            <v>69.95999999999997</v>
          </cell>
          <cell r="G29">
            <v>77.67</v>
          </cell>
          <cell r="H29">
            <v>153.04</v>
          </cell>
          <cell r="I29">
            <v>222.98000000000002</v>
          </cell>
          <cell r="J29">
            <v>292.94</v>
          </cell>
          <cell r="K29">
            <v>165.36749315</v>
          </cell>
          <cell r="L29">
            <v>174.99425184999998</v>
          </cell>
          <cell r="M29">
            <v>235.20303499999997</v>
          </cell>
          <cell r="N29">
            <v>214.44650000000004</v>
          </cell>
          <cell r="O29">
            <v>165.36749315</v>
          </cell>
          <cell r="P29">
            <v>340.361745</v>
          </cell>
          <cell r="Q29">
            <v>575.5647799999999</v>
          </cell>
          <cell r="R29">
            <v>790.0112799999999</v>
          </cell>
        </row>
        <row r="30">
          <cell r="B30" t="str">
            <v>Investment Products</v>
          </cell>
          <cell r="C30">
            <v>0</v>
          </cell>
          <cell r="D30">
            <v>0</v>
          </cell>
          <cell r="E30">
            <v>0</v>
          </cell>
          <cell r="F30">
            <v>0</v>
          </cell>
          <cell r="G30">
            <v>0</v>
          </cell>
          <cell r="H30">
            <v>0</v>
          </cell>
          <cell r="I30">
            <v>0</v>
          </cell>
          <cell r="J30">
            <v>0</v>
          </cell>
          <cell r="K30">
            <v>0</v>
          </cell>
          <cell r="L30">
            <v>0</v>
          </cell>
          <cell r="M30">
            <v>0</v>
          </cell>
          <cell r="N30">
            <v>0</v>
          </cell>
        </row>
        <row r="31">
          <cell r="A31" t="str">
            <v>Investment Products</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row>
        <row r="32">
          <cell r="B32" t="str">
            <v>Annuities - Internal</v>
          </cell>
          <cell r="C32">
            <v>0</v>
          </cell>
          <cell r="D32">
            <v>0</v>
          </cell>
          <cell r="E32">
            <v>0</v>
          </cell>
          <cell r="F32">
            <v>0</v>
          </cell>
          <cell r="G32">
            <v>0</v>
          </cell>
          <cell r="H32">
            <v>0</v>
          </cell>
          <cell r="I32">
            <v>0</v>
          </cell>
          <cell r="K32">
            <v>0</v>
          </cell>
          <cell r="L32">
            <v>0</v>
          </cell>
          <cell r="M32">
            <v>0</v>
          </cell>
          <cell r="N32">
            <v>0</v>
          </cell>
        </row>
        <row r="33">
          <cell r="B33" t="str">
            <v>Annuities - External</v>
          </cell>
          <cell r="C33">
            <v>0</v>
          </cell>
          <cell r="D33">
            <v>4.4</v>
          </cell>
          <cell r="E33">
            <v>23.799999999999997</v>
          </cell>
          <cell r="F33">
            <v>23.400000000000006</v>
          </cell>
          <cell r="H33">
            <v>4.4</v>
          </cell>
          <cell r="I33">
            <v>28.2</v>
          </cell>
          <cell r="J33">
            <v>51.6</v>
          </cell>
          <cell r="K33">
            <v>22.504407479999998</v>
          </cell>
          <cell r="L33">
            <v>25.207765520000002</v>
          </cell>
          <cell r="M33">
            <v>40.393646999999994</v>
          </cell>
          <cell r="N33">
            <v>52.597460000000005</v>
          </cell>
          <cell r="O33">
            <v>22.504407479999998</v>
          </cell>
          <cell r="P33">
            <v>47.712173</v>
          </cell>
          <cell r="Q33">
            <v>88.10582</v>
          </cell>
          <cell r="R33">
            <v>140.70328</v>
          </cell>
        </row>
        <row r="34">
          <cell r="A34" t="str">
            <v>Individual Annuities</v>
          </cell>
          <cell r="C34">
            <v>0</v>
          </cell>
          <cell r="D34">
            <v>4.4</v>
          </cell>
          <cell r="E34">
            <v>23.799999999999997</v>
          </cell>
          <cell r="F34">
            <v>23.400000000000006</v>
          </cell>
          <cell r="G34">
            <v>0</v>
          </cell>
          <cell r="H34">
            <v>4.4</v>
          </cell>
          <cell r="I34">
            <v>28.2</v>
          </cell>
          <cell r="J34">
            <v>51.6</v>
          </cell>
          <cell r="K34">
            <v>22.504407479999998</v>
          </cell>
          <cell r="L34">
            <v>25.207765520000002</v>
          </cell>
          <cell r="M34">
            <v>40.393646999999994</v>
          </cell>
          <cell r="N34">
            <v>52.597460000000005</v>
          </cell>
          <cell r="O34">
            <v>22.504407479999998</v>
          </cell>
          <cell r="P34">
            <v>47.712173</v>
          </cell>
          <cell r="Q34">
            <v>88.10582</v>
          </cell>
          <cell r="R34">
            <v>140.70328</v>
          </cell>
        </row>
        <row r="35">
          <cell r="B35" t="str">
            <v>Annuities - Bulk Fixed</v>
          </cell>
          <cell r="C35">
            <v>0</v>
          </cell>
          <cell r="D35">
            <v>0</v>
          </cell>
          <cell r="E35">
            <v>0</v>
          </cell>
          <cell r="F35">
            <v>0</v>
          </cell>
          <cell r="K35">
            <v>0</v>
          </cell>
          <cell r="L35">
            <v>0</v>
          </cell>
          <cell r="M35">
            <v>0</v>
          </cell>
          <cell r="N35">
            <v>1058.5526399999999</v>
          </cell>
          <cell r="R35">
            <v>1058.5526399999999</v>
          </cell>
        </row>
        <row r="36">
          <cell r="B36" t="str">
            <v>Annuities - Bulk Linked</v>
          </cell>
          <cell r="C36">
            <v>0</v>
          </cell>
          <cell r="D36">
            <v>0</v>
          </cell>
          <cell r="E36">
            <v>0</v>
          </cell>
          <cell r="F36">
            <v>0</v>
          </cell>
          <cell r="K36">
            <v>0</v>
          </cell>
          <cell r="L36">
            <v>0</v>
          </cell>
          <cell r="M36">
            <v>0</v>
          </cell>
          <cell r="N36">
            <v>49.647360000000006</v>
          </cell>
          <cell r="R36">
            <v>49.647360000000006</v>
          </cell>
        </row>
        <row r="37">
          <cell r="A37" t="str">
            <v>Bulk Annuities</v>
          </cell>
          <cell r="C37">
            <v>0</v>
          </cell>
          <cell r="D37">
            <v>0</v>
          </cell>
          <cell r="E37">
            <v>0</v>
          </cell>
          <cell r="F37">
            <v>0</v>
          </cell>
          <cell r="G37">
            <v>0</v>
          </cell>
          <cell r="H37">
            <v>0</v>
          </cell>
          <cell r="I37">
            <v>0</v>
          </cell>
          <cell r="J37">
            <v>0</v>
          </cell>
          <cell r="K37">
            <v>0</v>
          </cell>
          <cell r="L37">
            <v>0</v>
          </cell>
          <cell r="M37">
            <v>0</v>
          </cell>
          <cell r="N37">
            <v>1108.1999999999998</v>
          </cell>
          <cell r="O37">
            <v>0</v>
          </cell>
          <cell r="P37">
            <v>0</v>
          </cell>
          <cell r="Q37">
            <v>0</v>
          </cell>
          <cell r="R37">
            <v>1108.1999999999998</v>
          </cell>
        </row>
        <row r="38">
          <cell r="A38" t="str">
            <v>Total</v>
          </cell>
          <cell r="C38">
            <v>77.67</v>
          </cell>
          <cell r="D38">
            <v>79.77</v>
          </cell>
          <cell r="E38">
            <v>93.74000000000001</v>
          </cell>
          <cell r="F38">
            <v>93.35999999999997</v>
          </cell>
          <cell r="G38">
            <v>77.67</v>
          </cell>
          <cell r="H38">
            <v>157.44</v>
          </cell>
          <cell r="I38">
            <v>251.18</v>
          </cell>
          <cell r="J38">
            <v>344.54</v>
          </cell>
          <cell r="K38">
            <v>187.87190063</v>
          </cell>
          <cell r="L38">
            <v>200.20201737</v>
          </cell>
          <cell r="M38">
            <v>275.596682</v>
          </cell>
          <cell r="N38">
            <v>1375.2439599999998</v>
          </cell>
          <cell r="O38">
            <v>187.87190063</v>
          </cell>
          <cell r="P38">
            <v>388.073918</v>
          </cell>
          <cell r="Q38">
            <v>663.6705999999999</v>
          </cell>
          <cell r="R38">
            <v>2038.9145599999997</v>
          </cell>
        </row>
      </sheetData>
      <sheetData sheetId="22">
        <row r="8">
          <cell r="B8" t="str">
            <v>Pensions Individual non-linked</v>
          </cell>
          <cell r="C8">
            <v>0</v>
          </cell>
          <cell r="D8">
            <v>0</v>
          </cell>
          <cell r="E8">
            <v>0</v>
          </cell>
          <cell r="F8">
            <v>0</v>
          </cell>
          <cell r="G8">
            <v>0</v>
          </cell>
          <cell r="H8">
            <v>0</v>
          </cell>
          <cell r="I8">
            <v>0</v>
          </cell>
          <cell r="K8">
            <v>0</v>
          </cell>
          <cell r="L8">
            <v>0</v>
          </cell>
          <cell r="M8">
            <v>0</v>
          </cell>
          <cell r="N8">
            <v>0</v>
          </cell>
        </row>
        <row r="9">
          <cell r="B9" t="str">
            <v>Pensions Individual linked</v>
          </cell>
          <cell r="C9">
            <v>0</v>
          </cell>
          <cell r="D9">
            <v>0</v>
          </cell>
          <cell r="E9">
            <v>0</v>
          </cell>
          <cell r="F9">
            <v>0</v>
          </cell>
          <cell r="G9">
            <v>0</v>
          </cell>
          <cell r="H9">
            <v>0</v>
          </cell>
          <cell r="I9">
            <v>0</v>
          </cell>
          <cell r="K9">
            <v>0</v>
          </cell>
          <cell r="L9">
            <v>0</v>
          </cell>
          <cell r="M9">
            <v>0</v>
          </cell>
          <cell r="N9">
            <v>0</v>
          </cell>
        </row>
        <row r="10">
          <cell r="A10" t="str">
            <v>Individual Pensions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B11" t="str">
            <v>Stakeholder</v>
          </cell>
          <cell r="C11">
            <v>5.21</v>
          </cell>
          <cell r="D11">
            <v>14.277999999999999</v>
          </cell>
          <cell r="E11">
            <v>-2.724</v>
          </cell>
          <cell r="F11">
            <v>5.856999999999999</v>
          </cell>
          <cell r="G11">
            <v>5.21</v>
          </cell>
          <cell r="H11">
            <v>19.488</v>
          </cell>
          <cell r="I11">
            <v>16.764</v>
          </cell>
          <cell r="J11">
            <v>22.621</v>
          </cell>
          <cell r="K11">
            <v>5.6714780000000005</v>
          </cell>
          <cell r="L11">
            <v>3.5634490000000003</v>
          </cell>
          <cell r="M11">
            <v>3.998094</v>
          </cell>
          <cell r="N11">
            <v>3.2523589999999984</v>
          </cell>
          <cell r="O11">
            <v>5.6714780000000005</v>
          </cell>
          <cell r="P11">
            <v>9.234927</v>
          </cell>
          <cell r="Q11">
            <v>13.233021</v>
          </cell>
          <cell r="R11">
            <v>16.48538</v>
          </cell>
        </row>
        <row r="12">
          <cell r="B12" t="str">
            <v>Pensions Corporate non-linked</v>
          </cell>
          <cell r="C12">
            <v>15.05</v>
          </cell>
          <cell r="D12">
            <v>23.647000000000002</v>
          </cell>
          <cell r="E12">
            <v>28.822000000000006</v>
          </cell>
          <cell r="F12">
            <v>19.99299999999999</v>
          </cell>
          <cell r="G12">
            <v>15.05</v>
          </cell>
          <cell r="H12">
            <v>38.697</v>
          </cell>
          <cell r="I12">
            <v>67.519</v>
          </cell>
          <cell r="J12">
            <v>87.512</v>
          </cell>
          <cell r="K12">
            <v>15.77012</v>
          </cell>
          <cell r="L12">
            <v>27.239371</v>
          </cell>
          <cell r="M12">
            <v>17.425023000000003</v>
          </cell>
          <cell r="N12">
            <v>10.735486000000002</v>
          </cell>
          <cell r="O12">
            <v>15.77012</v>
          </cell>
          <cell r="P12">
            <v>43.009491</v>
          </cell>
          <cell r="Q12">
            <v>60.434514</v>
          </cell>
          <cell r="R12">
            <v>71.17</v>
          </cell>
        </row>
        <row r="13">
          <cell r="B13" t="str">
            <v>Pensions Corporate linked</v>
          </cell>
          <cell r="C13">
            <v>3.66</v>
          </cell>
          <cell r="D13">
            <v>7.702</v>
          </cell>
          <cell r="E13">
            <v>1.7509999999999994</v>
          </cell>
          <cell r="F13">
            <v>4.003</v>
          </cell>
          <cell r="G13">
            <v>3.66</v>
          </cell>
          <cell r="H13">
            <v>11.362</v>
          </cell>
          <cell r="I13">
            <v>13.113</v>
          </cell>
          <cell r="J13">
            <v>17.116</v>
          </cell>
          <cell r="K13">
            <v>9.09727</v>
          </cell>
          <cell r="L13">
            <v>14.119383000000001</v>
          </cell>
          <cell r="M13">
            <v>6.384511000000002</v>
          </cell>
          <cell r="N13">
            <v>19.283456</v>
          </cell>
          <cell r="O13">
            <v>9.09727</v>
          </cell>
          <cell r="P13">
            <v>23.216653</v>
          </cell>
          <cell r="Q13">
            <v>29.601164</v>
          </cell>
          <cell r="R13">
            <v>48.884620000000005</v>
          </cell>
        </row>
        <row r="14">
          <cell r="A14" t="str">
            <v>Corporate Pensions</v>
          </cell>
          <cell r="C14">
            <v>23.92</v>
          </cell>
          <cell r="D14">
            <v>45.626999999999995</v>
          </cell>
          <cell r="E14">
            <v>27.849000000000004</v>
          </cell>
          <cell r="F14">
            <v>29.852999999999994</v>
          </cell>
          <cell r="G14">
            <v>23.92</v>
          </cell>
          <cell r="H14">
            <v>69.547</v>
          </cell>
          <cell r="I14">
            <v>97.396</v>
          </cell>
          <cell r="J14">
            <v>127.249</v>
          </cell>
          <cell r="K14">
            <v>30.538868</v>
          </cell>
          <cell r="L14">
            <v>44.922203</v>
          </cell>
          <cell r="M14">
            <v>27.807627999999987</v>
          </cell>
          <cell r="N14">
            <v>33.27130100000002</v>
          </cell>
          <cell r="O14">
            <v>30.538868</v>
          </cell>
          <cell r="P14">
            <v>75.461071</v>
          </cell>
          <cell r="Q14">
            <v>103.268699</v>
          </cell>
          <cell r="R14">
            <v>136.54000000000002</v>
          </cell>
        </row>
        <row r="15">
          <cell r="B15" t="str">
            <v>Other (non-linked)</v>
          </cell>
          <cell r="C15">
            <v>0</v>
          </cell>
          <cell r="D15">
            <v>0</v>
          </cell>
          <cell r="E15">
            <v>0</v>
          </cell>
          <cell r="F15">
            <v>0</v>
          </cell>
          <cell r="G15">
            <v>0</v>
          </cell>
          <cell r="K15">
            <v>0</v>
          </cell>
          <cell r="L15">
            <v>0</v>
          </cell>
          <cell r="M15">
            <v>0</v>
          </cell>
          <cell r="N15">
            <v>0</v>
          </cell>
          <cell r="O15">
            <v>0</v>
          </cell>
        </row>
        <row r="16">
          <cell r="B16" t="str">
            <v>Other (linked)</v>
          </cell>
          <cell r="C16">
            <v>0</v>
          </cell>
          <cell r="D16">
            <v>0</v>
          </cell>
          <cell r="E16">
            <v>0</v>
          </cell>
          <cell r="F16">
            <v>0</v>
          </cell>
          <cell r="G16">
            <v>0</v>
          </cell>
          <cell r="K16">
            <v>0</v>
          </cell>
          <cell r="L16">
            <v>0</v>
          </cell>
          <cell r="M16">
            <v>0</v>
          </cell>
          <cell r="N16">
            <v>0</v>
          </cell>
          <cell r="O16">
            <v>0</v>
          </cell>
        </row>
        <row r="17">
          <cell r="A17" t="str">
            <v>Life</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row>
        <row r="18">
          <cell r="B18" t="str">
            <v>Investment Products</v>
          </cell>
          <cell r="C18">
            <v>0</v>
          </cell>
          <cell r="D18">
            <v>0</v>
          </cell>
          <cell r="E18">
            <v>0</v>
          </cell>
          <cell r="F18">
            <v>0</v>
          </cell>
          <cell r="G18">
            <v>0</v>
          </cell>
          <cell r="K18">
            <v>0</v>
          </cell>
          <cell r="L18">
            <v>0</v>
          </cell>
          <cell r="M18">
            <v>0</v>
          </cell>
          <cell r="N18">
            <v>0</v>
          </cell>
          <cell r="O18">
            <v>0</v>
          </cell>
        </row>
        <row r="19">
          <cell r="A19" t="str">
            <v>Investment Products</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B20" t="str">
            <v>Annuities - Internal</v>
          </cell>
          <cell r="C20">
            <v>0</v>
          </cell>
          <cell r="D20">
            <v>0</v>
          </cell>
          <cell r="E20">
            <v>0</v>
          </cell>
          <cell r="F20">
            <v>0</v>
          </cell>
          <cell r="K20">
            <v>0</v>
          </cell>
          <cell r="L20">
            <v>0</v>
          </cell>
          <cell r="M20">
            <v>0</v>
          </cell>
          <cell r="N20">
            <v>0</v>
          </cell>
        </row>
        <row r="21">
          <cell r="A21" t="str">
            <v>Individual Annuities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row>
        <row r="22">
          <cell r="A22" t="str">
            <v>Sub-Total</v>
          </cell>
          <cell r="C22">
            <v>23.92</v>
          </cell>
          <cell r="D22">
            <v>45.626999999999995</v>
          </cell>
          <cell r="E22">
            <v>27.849000000000004</v>
          </cell>
          <cell r="F22">
            <v>29.852999999999994</v>
          </cell>
          <cell r="G22">
            <v>23.92</v>
          </cell>
          <cell r="H22">
            <v>69.547</v>
          </cell>
          <cell r="I22">
            <v>97.396</v>
          </cell>
          <cell r="J22">
            <v>127.249</v>
          </cell>
          <cell r="K22">
            <v>30.538868</v>
          </cell>
          <cell r="L22">
            <v>44.922203</v>
          </cell>
          <cell r="M22">
            <v>27.807627999999987</v>
          </cell>
          <cell r="N22">
            <v>33.27130100000002</v>
          </cell>
          <cell r="O22">
            <v>30.538868</v>
          </cell>
          <cell r="P22">
            <v>75.461071</v>
          </cell>
          <cell r="Q22">
            <v>103.268699</v>
          </cell>
          <cell r="R22">
            <v>136.54000000000002</v>
          </cell>
        </row>
        <row r="23">
          <cell r="B23" t="str">
            <v>DWP Rebates</v>
          </cell>
          <cell r="C23">
            <v>0</v>
          </cell>
          <cell r="D23">
            <v>0</v>
          </cell>
          <cell r="E23">
            <v>0</v>
          </cell>
          <cell r="F23">
            <v>0</v>
          </cell>
          <cell r="K23">
            <v>0</v>
          </cell>
          <cell r="L23">
            <v>0</v>
          </cell>
          <cell r="M23">
            <v>0</v>
          </cell>
          <cell r="N23">
            <v>0</v>
          </cell>
        </row>
        <row r="24">
          <cell r="A24" t="str">
            <v>DWP Rebates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A25" t="str">
            <v>Total</v>
          </cell>
          <cell r="C25">
            <v>23.92</v>
          </cell>
          <cell r="D25">
            <v>45.626999999999995</v>
          </cell>
          <cell r="E25">
            <v>27.849000000000004</v>
          </cell>
          <cell r="F25">
            <v>29.852999999999994</v>
          </cell>
          <cell r="G25">
            <v>23.92</v>
          </cell>
          <cell r="H25">
            <v>69.547</v>
          </cell>
          <cell r="I25">
            <v>97.396</v>
          </cell>
          <cell r="J25">
            <v>127.249</v>
          </cell>
          <cell r="K25">
            <v>30.538868</v>
          </cell>
          <cell r="L25">
            <v>44.922203</v>
          </cell>
          <cell r="M25">
            <v>27.807627999999987</v>
          </cell>
          <cell r="N25">
            <v>33.27130100000002</v>
          </cell>
          <cell r="O25">
            <v>30.538868</v>
          </cell>
          <cell r="P25">
            <v>75.461071</v>
          </cell>
          <cell r="Q25">
            <v>103.268699</v>
          </cell>
          <cell r="R25">
            <v>136.54000000000002</v>
          </cell>
        </row>
        <row r="27">
          <cell r="A27" t="str">
            <v>Single Premiums</v>
          </cell>
        </row>
        <row r="30">
          <cell r="A30" t="str">
            <v>Individual Pensions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B31" t="str">
            <v>Stakeholder</v>
          </cell>
          <cell r="C31">
            <v>2.05</v>
          </cell>
          <cell r="D31">
            <v>0.8520000000000003</v>
          </cell>
          <cell r="E31">
            <v>8.184999999999999</v>
          </cell>
          <cell r="F31">
            <v>4.439</v>
          </cell>
          <cell r="G31">
            <v>2.05</v>
          </cell>
          <cell r="H31">
            <v>2.902</v>
          </cell>
          <cell r="I31">
            <v>11.087</v>
          </cell>
          <cell r="J31">
            <v>15.526</v>
          </cell>
          <cell r="K31">
            <v>5.059774999999999</v>
          </cell>
          <cell r="L31">
            <v>2.875325000000001</v>
          </cell>
          <cell r="M31">
            <v>3.86229</v>
          </cell>
          <cell r="N31">
            <v>2.539469999999999</v>
          </cell>
          <cell r="O31">
            <v>5.059774999999999</v>
          </cell>
          <cell r="P31">
            <v>7.9351</v>
          </cell>
          <cell r="Q31">
            <v>11.79739</v>
          </cell>
          <cell r="R31">
            <v>14.33686</v>
          </cell>
        </row>
        <row r="32">
          <cell r="B32" t="str">
            <v>Pensions Corporate non-linked</v>
          </cell>
          <cell r="C32">
            <v>38.84</v>
          </cell>
          <cell r="D32">
            <v>32.468999999999994</v>
          </cell>
          <cell r="E32">
            <v>8.11</v>
          </cell>
          <cell r="F32">
            <v>17.967</v>
          </cell>
          <cell r="G32">
            <v>38.84</v>
          </cell>
          <cell r="H32">
            <v>71.309</v>
          </cell>
          <cell r="I32">
            <v>79.419</v>
          </cell>
          <cell r="J32">
            <v>97.386</v>
          </cell>
          <cell r="K32">
            <v>17.101916</v>
          </cell>
          <cell r="L32">
            <v>21.674794000000002</v>
          </cell>
          <cell r="M32">
            <v>14.304580000000005</v>
          </cell>
          <cell r="N32">
            <v>18.11870999999999</v>
          </cell>
          <cell r="O32">
            <v>17.101916</v>
          </cell>
          <cell r="P32">
            <v>38.77671</v>
          </cell>
          <cell r="Q32">
            <v>53.08129</v>
          </cell>
          <cell r="R32">
            <v>71.2</v>
          </cell>
        </row>
        <row r="33">
          <cell r="B33" t="str">
            <v>Pensions Corporate linked</v>
          </cell>
          <cell r="C33">
            <v>9.464887000000004</v>
          </cell>
          <cell r="D33">
            <v>8.586112999999983</v>
          </cell>
          <cell r="E33">
            <v>20.17900000000003</v>
          </cell>
          <cell r="F33">
            <v>16.700999999999965</v>
          </cell>
          <cell r="G33">
            <v>9.464887000000004</v>
          </cell>
          <cell r="H33">
            <v>18.050999999999988</v>
          </cell>
          <cell r="I33">
            <v>38.23000000000002</v>
          </cell>
          <cell r="J33">
            <v>54.93099999999998</v>
          </cell>
          <cell r="K33">
            <v>18.240792</v>
          </cell>
          <cell r="L33">
            <v>12.359168000000004</v>
          </cell>
          <cell r="M33">
            <v>12.883719999999997</v>
          </cell>
          <cell r="N33">
            <v>24.079460000000005</v>
          </cell>
          <cell r="O33">
            <v>18.240792</v>
          </cell>
          <cell r="P33">
            <v>30.599960000000003</v>
          </cell>
          <cell r="Q33">
            <v>43.48368</v>
          </cell>
          <cell r="R33">
            <v>67.56314</v>
          </cell>
        </row>
        <row r="34">
          <cell r="A34" t="str">
            <v>Corporate Pensions</v>
          </cell>
          <cell r="C34">
            <v>50.354887000000005</v>
          </cell>
          <cell r="D34">
            <v>41.90711299999998</v>
          </cell>
          <cell r="E34">
            <v>36.47400000000003</v>
          </cell>
          <cell r="F34">
            <v>39.10699999999994</v>
          </cell>
          <cell r="G34">
            <v>50.354887000000005</v>
          </cell>
          <cell r="H34">
            <v>92.26199999999999</v>
          </cell>
          <cell r="I34">
            <v>128.73600000000002</v>
          </cell>
          <cell r="J34">
            <v>167.84299999999996</v>
          </cell>
          <cell r="K34">
            <v>40.402483</v>
          </cell>
          <cell r="L34">
            <v>36.909287</v>
          </cell>
          <cell r="M34">
            <v>31.050590000000007</v>
          </cell>
          <cell r="N34">
            <v>44.73764000000002</v>
          </cell>
          <cell r="O34">
            <v>40.402483</v>
          </cell>
          <cell r="P34">
            <v>77.31177</v>
          </cell>
          <cell r="Q34">
            <v>108.36236</v>
          </cell>
          <cell r="R34">
            <v>153.10000000000002</v>
          </cell>
        </row>
        <row r="35">
          <cell r="B35" t="str">
            <v>Other (non-linked)</v>
          </cell>
          <cell r="C35">
            <v>0</v>
          </cell>
          <cell r="D35">
            <v>0</v>
          </cell>
          <cell r="E35">
            <v>0</v>
          </cell>
          <cell r="F35">
            <v>0</v>
          </cell>
          <cell r="G35">
            <v>0</v>
          </cell>
          <cell r="K35">
            <v>0</v>
          </cell>
          <cell r="L35">
            <v>0</v>
          </cell>
          <cell r="M35">
            <v>0</v>
          </cell>
          <cell r="N35">
            <v>0</v>
          </cell>
          <cell r="O35">
            <v>0</v>
          </cell>
        </row>
        <row r="36">
          <cell r="B36" t="str">
            <v>Other (linked)</v>
          </cell>
          <cell r="C36">
            <v>0</v>
          </cell>
          <cell r="D36">
            <v>0</v>
          </cell>
          <cell r="E36">
            <v>0</v>
          </cell>
          <cell r="F36">
            <v>0</v>
          </cell>
          <cell r="G36">
            <v>0</v>
          </cell>
          <cell r="K36">
            <v>0</v>
          </cell>
          <cell r="L36">
            <v>0</v>
          </cell>
          <cell r="M36">
            <v>0</v>
          </cell>
          <cell r="N36">
            <v>0</v>
          </cell>
          <cell r="O36">
            <v>0</v>
          </cell>
        </row>
        <row r="37">
          <cell r="A37" t="str">
            <v>Life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t="str">
            <v>Investment Products</v>
          </cell>
          <cell r="C38">
            <v>0</v>
          </cell>
          <cell r="D38">
            <v>0</v>
          </cell>
          <cell r="E38">
            <v>0</v>
          </cell>
          <cell r="F38">
            <v>0</v>
          </cell>
          <cell r="G38">
            <v>0</v>
          </cell>
          <cell r="K38">
            <v>0</v>
          </cell>
          <cell r="L38">
            <v>0</v>
          </cell>
          <cell r="M38">
            <v>0</v>
          </cell>
          <cell r="N38">
            <v>0</v>
          </cell>
          <cell r="O38">
            <v>0</v>
          </cell>
        </row>
        <row r="39">
          <cell r="A39" t="str">
            <v>Investment Products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t="str">
            <v>Annuities - Internal</v>
          </cell>
          <cell r="C40">
            <v>61.66</v>
          </cell>
          <cell r="D40">
            <v>43.010000000000005</v>
          </cell>
          <cell r="E40">
            <v>62.7</v>
          </cell>
          <cell r="F40">
            <v>56</v>
          </cell>
          <cell r="G40">
            <v>61.66</v>
          </cell>
          <cell r="H40">
            <v>104.67</v>
          </cell>
          <cell r="I40">
            <v>167.37</v>
          </cell>
          <cell r="J40">
            <v>223.37</v>
          </cell>
          <cell r="K40">
            <v>47.966645</v>
          </cell>
          <cell r="L40">
            <v>46.033355</v>
          </cell>
          <cell r="M40">
            <v>67.80000000000001</v>
          </cell>
          <cell r="N40">
            <v>67.5</v>
          </cell>
          <cell r="O40">
            <v>47.966645</v>
          </cell>
          <cell r="P40">
            <v>94</v>
          </cell>
          <cell r="Q40">
            <v>161.8</v>
          </cell>
          <cell r="R40">
            <v>229.3</v>
          </cell>
        </row>
        <row r="41">
          <cell r="A41" t="str">
            <v>Individual Annuities</v>
          </cell>
          <cell r="C41">
            <v>61.66</v>
          </cell>
          <cell r="D41">
            <v>43.010000000000005</v>
          </cell>
          <cell r="E41">
            <v>62.7</v>
          </cell>
          <cell r="F41">
            <v>56</v>
          </cell>
          <cell r="G41">
            <v>61.66</v>
          </cell>
          <cell r="H41">
            <v>104.67</v>
          </cell>
          <cell r="I41">
            <v>167.37</v>
          </cell>
          <cell r="J41">
            <v>223.37</v>
          </cell>
          <cell r="K41">
            <v>47.966645</v>
          </cell>
          <cell r="L41">
            <v>46.033355</v>
          </cell>
          <cell r="M41">
            <v>67.80000000000001</v>
          </cell>
          <cell r="N41">
            <v>67.5</v>
          </cell>
          <cell r="O41">
            <v>47.966645</v>
          </cell>
          <cell r="P41">
            <v>94</v>
          </cell>
          <cell r="Q41">
            <v>161.8</v>
          </cell>
          <cell r="R41">
            <v>229.3</v>
          </cell>
        </row>
        <row r="42">
          <cell r="A42" t="str">
            <v>Sub-Total</v>
          </cell>
          <cell r="C42">
            <v>112.014887</v>
          </cell>
          <cell r="D42">
            <v>84.91711299999999</v>
          </cell>
          <cell r="E42">
            <v>99.17400000000002</v>
          </cell>
          <cell r="F42">
            <v>95.10699999999999</v>
          </cell>
          <cell r="G42">
            <v>112.014887</v>
          </cell>
          <cell r="H42">
            <v>196.932</v>
          </cell>
          <cell r="I42">
            <v>296.106</v>
          </cell>
          <cell r="J42">
            <v>391.21299999999997</v>
          </cell>
          <cell r="K42">
            <v>88.36912799999999</v>
          </cell>
          <cell r="L42">
            <v>82.942642</v>
          </cell>
          <cell r="M42">
            <v>98.85059000000004</v>
          </cell>
          <cell r="N42">
            <v>112.23764</v>
          </cell>
          <cell r="O42">
            <v>88.36912799999999</v>
          </cell>
          <cell r="P42">
            <v>171.31177</v>
          </cell>
          <cell r="Q42">
            <v>270.16236000000004</v>
          </cell>
          <cell r="R42">
            <v>382.40000000000003</v>
          </cell>
        </row>
        <row r="43">
          <cell r="B43" t="str">
            <v>DWP Rebates</v>
          </cell>
          <cell r="C43">
            <v>0</v>
          </cell>
          <cell r="D43">
            <v>0</v>
          </cell>
          <cell r="E43">
            <v>0</v>
          </cell>
          <cell r="F43">
            <v>0</v>
          </cell>
          <cell r="K43">
            <v>0</v>
          </cell>
          <cell r="L43">
            <v>0</v>
          </cell>
          <cell r="M43">
            <v>0</v>
          </cell>
          <cell r="N43">
            <v>0</v>
          </cell>
        </row>
        <row r="44">
          <cell r="A44" t="str">
            <v>DWP Rebates</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Total</v>
          </cell>
          <cell r="C45">
            <v>112.014887</v>
          </cell>
          <cell r="D45">
            <v>84.91711299999999</v>
          </cell>
          <cell r="E45">
            <v>99.17400000000002</v>
          </cell>
          <cell r="F45">
            <v>95.10699999999999</v>
          </cell>
          <cell r="G45">
            <v>112.014887</v>
          </cell>
          <cell r="H45">
            <v>196.932</v>
          </cell>
          <cell r="I45">
            <v>296.106</v>
          </cell>
          <cell r="J45">
            <v>391.21299999999997</v>
          </cell>
          <cell r="K45">
            <v>88.36912799999999</v>
          </cell>
          <cell r="L45">
            <v>82.942642</v>
          </cell>
          <cell r="M45">
            <v>98.85059000000004</v>
          </cell>
          <cell r="N45">
            <v>112.23764</v>
          </cell>
          <cell r="O45">
            <v>88.36912799999999</v>
          </cell>
          <cell r="P45">
            <v>171.31177</v>
          </cell>
          <cell r="Q45">
            <v>270.16236000000004</v>
          </cell>
          <cell r="R45">
            <v>382.40000000000003</v>
          </cell>
        </row>
        <row r="47">
          <cell r="A47" t="str">
            <v>Total Premiums</v>
          </cell>
        </row>
        <row r="48">
          <cell r="B48" t="str">
            <v>Pensions Individual non-linked</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t="str">
            <v>Pensions Individual linked</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row>
      </sheetData>
      <sheetData sheetId="23">
        <row r="8">
          <cell r="B8" t="str">
            <v>Pensions Individual non-linked</v>
          </cell>
          <cell r="C8">
            <v>0</v>
          </cell>
          <cell r="D8">
            <v>0</v>
          </cell>
          <cell r="E8">
            <v>0</v>
          </cell>
          <cell r="F8">
            <v>0</v>
          </cell>
          <cell r="K8">
            <v>0</v>
          </cell>
          <cell r="L8">
            <v>0</v>
          </cell>
          <cell r="M8">
            <v>0</v>
          </cell>
          <cell r="N8">
            <v>0</v>
          </cell>
        </row>
        <row r="9">
          <cell r="B9" t="str">
            <v>Pensions Individual linked</v>
          </cell>
          <cell r="C9">
            <v>0</v>
          </cell>
          <cell r="D9">
            <v>0</v>
          </cell>
          <cell r="E9">
            <v>0</v>
          </cell>
          <cell r="F9">
            <v>0</v>
          </cell>
          <cell r="K9">
            <v>0</v>
          </cell>
          <cell r="L9">
            <v>0</v>
          </cell>
          <cell r="M9">
            <v>0</v>
          </cell>
          <cell r="N9">
            <v>0</v>
          </cell>
        </row>
        <row r="10">
          <cell r="A10" t="str">
            <v>Individual Pensions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B11" t="str">
            <v>Pensions Corporate</v>
          </cell>
          <cell r="C11">
            <v>0</v>
          </cell>
          <cell r="D11">
            <v>0</v>
          </cell>
          <cell r="E11">
            <v>0</v>
          </cell>
          <cell r="F11">
            <v>0</v>
          </cell>
          <cell r="K11">
            <v>0</v>
          </cell>
          <cell r="L11">
            <v>0</v>
          </cell>
          <cell r="M11">
            <v>0</v>
          </cell>
          <cell r="N11">
            <v>0</v>
          </cell>
        </row>
        <row r="12">
          <cell r="A12" t="str">
            <v>Corporate Pensions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Prudence Bond (non-linked)</v>
          </cell>
          <cell r="C13">
            <v>0</v>
          </cell>
          <cell r="D13">
            <v>0</v>
          </cell>
          <cell r="E13">
            <v>0</v>
          </cell>
          <cell r="F13">
            <v>0</v>
          </cell>
          <cell r="K13">
            <v>0</v>
          </cell>
          <cell r="L13">
            <v>0</v>
          </cell>
          <cell r="M13">
            <v>0</v>
          </cell>
          <cell r="N13">
            <v>0</v>
          </cell>
        </row>
        <row r="14">
          <cell r="B14" t="str">
            <v>Prudence Bond (linked)</v>
          </cell>
          <cell r="C14">
            <v>0</v>
          </cell>
          <cell r="D14">
            <v>0</v>
          </cell>
          <cell r="E14">
            <v>0</v>
          </cell>
          <cell r="F14">
            <v>0</v>
          </cell>
          <cell r="K14">
            <v>0</v>
          </cell>
          <cell r="L14">
            <v>0</v>
          </cell>
          <cell r="M14">
            <v>0</v>
          </cell>
          <cell r="N14">
            <v>0</v>
          </cell>
        </row>
        <row r="15">
          <cell r="B15" t="str">
            <v>Other (non-linked)</v>
          </cell>
          <cell r="C15">
            <v>0</v>
          </cell>
          <cell r="D15">
            <v>0</v>
          </cell>
          <cell r="E15">
            <v>0</v>
          </cell>
          <cell r="F15">
            <v>0</v>
          </cell>
          <cell r="K15">
            <v>0</v>
          </cell>
          <cell r="L15">
            <v>0</v>
          </cell>
          <cell r="M15">
            <v>0</v>
          </cell>
          <cell r="N15">
            <v>0</v>
          </cell>
        </row>
        <row r="16">
          <cell r="B16" t="str">
            <v>Other (linked)</v>
          </cell>
          <cell r="C16">
            <v>0</v>
          </cell>
          <cell r="D16">
            <v>0</v>
          </cell>
          <cell r="E16">
            <v>0</v>
          </cell>
          <cell r="F16">
            <v>0</v>
          </cell>
          <cell r="K16">
            <v>0</v>
          </cell>
          <cell r="L16">
            <v>0</v>
          </cell>
          <cell r="M16">
            <v>0</v>
          </cell>
          <cell r="N16">
            <v>0</v>
          </cell>
        </row>
        <row r="17">
          <cell r="A17" t="str">
            <v>Life</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row>
        <row r="18">
          <cell r="B18" t="str">
            <v>Investment Products</v>
          </cell>
          <cell r="C18">
            <v>0</v>
          </cell>
          <cell r="D18">
            <v>0</v>
          </cell>
          <cell r="E18">
            <v>0</v>
          </cell>
          <cell r="F18">
            <v>0</v>
          </cell>
          <cell r="K18">
            <v>0</v>
          </cell>
          <cell r="L18">
            <v>0</v>
          </cell>
          <cell r="M18">
            <v>0</v>
          </cell>
          <cell r="N18">
            <v>0</v>
          </cell>
        </row>
        <row r="19">
          <cell r="A19" t="str">
            <v>Investment Products</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A20" t="str">
            <v>Annuities - Exceptional Bulk</v>
          </cell>
          <cell r="B20" t="str">
            <v>Annuities - Exceptional Bulk</v>
          </cell>
          <cell r="C20">
            <v>0</v>
          </cell>
          <cell r="D20">
            <v>0</v>
          </cell>
          <cell r="E20">
            <v>0</v>
          </cell>
          <cell r="F20">
            <v>0</v>
          </cell>
          <cell r="K20">
            <v>0</v>
          </cell>
          <cell r="L20">
            <v>0</v>
          </cell>
          <cell r="M20">
            <v>0</v>
          </cell>
          <cell r="N20">
            <v>0</v>
          </cell>
        </row>
        <row r="21">
          <cell r="A21" t="str">
            <v>Annuities - Other Bulk</v>
          </cell>
          <cell r="B21" t="str">
            <v>Annuities - Other Bulk</v>
          </cell>
          <cell r="C21">
            <v>0</v>
          </cell>
          <cell r="D21">
            <v>0</v>
          </cell>
          <cell r="E21">
            <v>0</v>
          </cell>
          <cell r="F21">
            <v>0</v>
          </cell>
          <cell r="K21">
            <v>0</v>
          </cell>
          <cell r="L21">
            <v>0</v>
          </cell>
          <cell r="M21">
            <v>0</v>
          </cell>
          <cell r="N21">
            <v>0</v>
          </cell>
        </row>
        <row r="22">
          <cell r="A22" t="str">
            <v>Annuities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Sub-Total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row>
        <row r="24">
          <cell r="B24" t="str">
            <v>DWP Rebates</v>
          </cell>
          <cell r="C24">
            <v>0</v>
          </cell>
          <cell r="D24">
            <v>0</v>
          </cell>
          <cell r="E24">
            <v>0</v>
          </cell>
          <cell r="F24">
            <v>0</v>
          </cell>
          <cell r="K24">
            <v>0</v>
          </cell>
          <cell r="L24">
            <v>0</v>
          </cell>
          <cell r="M24">
            <v>0</v>
          </cell>
          <cell r="N24">
            <v>0</v>
          </cell>
        </row>
        <row r="25">
          <cell r="A25" t="str">
            <v>DWP Rebates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Total</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row>
        <row r="41">
          <cell r="A41" t="str">
            <v>Annuities - Exceptional Bulk</v>
          </cell>
          <cell r="B41" t="str">
            <v>Annuities - Exceptional Bulk</v>
          </cell>
          <cell r="C41">
            <v>0</v>
          </cell>
          <cell r="D41">
            <v>0</v>
          </cell>
          <cell r="E41">
            <v>0</v>
          </cell>
          <cell r="F41">
            <v>0</v>
          </cell>
          <cell r="G41">
            <v>0</v>
          </cell>
          <cell r="H41">
            <v>0</v>
          </cell>
          <cell r="I41">
            <v>0</v>
          </cell>
          <cell r="K41">
            <v>0</v>
          </cell>
          <cell r="L41">
            <v>0</v>
          </cell>
          <cell r="M41">
            <v>0</v>
          </cell>
          <cell r="N41">
            <v>0</v>
          </cell>
          <cell r="O41">
            <v>0</v>
          </cell>
        </row>
        <row r="42">
          <cell r="A42" t="str">
            <v>Annuities - Other Bulk</v>
          </cell>
          <cell r="B42" t="str">
            <v>Annuities - Other Bulk</v>
          </cell>
          <cell r="C42">
            <v>70.89</v>
          </cell>
          <cell r="D42">
            <v>85.95</v>
          </cell>
          <cell r="E42">
            <v>31.78</v>
          </cell>
          <cell r="F42">
            <v>98.48000000000005</v>
          </cell>
          <cell r="G42">
            <v>70.89</v>
          </cell>
          <cell r="H42">
            <v>156.84</v>
          </cell>
          <cell r="I42">
            <v>188.62</v>
          </cell>
          <cell r="J42">
            <v>287.1</v>
          </cell>
          <cell r="K42">
            <v>139.2</v>
          </cell>
          <cell r="L42">
            <v>70.30000000000001</v>
          </cell>
          <cell r="M42">
            <v>43.400000000000006</v>
          </cell>
          <cell r="N42">
            <v>221.49999999999997</v>
          </cell>
          <cell r="O42">
            <v>139.2</v>
          </cell>
          <cell r="P42">
            <v>209.5</v>
          </cell>
          <cell r="Q42">
            <v>252.9</v>
          </cell>
          <cell r="R42">
            <v>474.4</v>
          </cell>
        </row>
        <row r="43">
          <cell r="A43" t="str">
            <v>Annuities - Individual WP</v>
          </cell>
          <cell r="B43" t="str">
            <v>Annuities - Individual WP</v>
          </cell>
          <cell r="C43">
            <v>14.64</v>
          </cell>
          <cell r="D43">
            <v>9.43</v>
          </cell>
          <cell r="E43">
            <v>7</v>
          </cell>
          <cell r="F43">
            <v>3.8299999999999983</v>
          </cell>
          <cell r="G43">
            <v>14.64</v>
          </cell>
          <cell r="H43">
            <v>24.07</v>
          </cell>
          <cell r="I43">
            <v>31.07</v>
          </cell>
          <cell r="J43">
            <v>34.9</v>
          </cell>
          <cell r="K43">
            <v>8.4</v>
          </cell>
          <cell r="L43">
            <v>11.4</v>
          </cell>
          <cell r="M43">
            <v>16.5</v>
          </cell>
          <cell r="N43">
            <v>13.400000000000006</v>
          </cell>
          <cell r="O43">
            <v>8.4</v>
          </cell>
          <cell r="P43">
            <v>19.8</v>
          </cell>
          <cell r="Q43">
            <v>36.3</v>
          </cell>
          <cell r="R43">
            <v>49.7</v>
          </cell>
        </row>
        <row r="44">
          <cell r="A44" t="str">
            <v>Annuities - Individual RPI</v>
          </cell>
          <cell r="B44" t="str">
            <v>Annuities - Individual RPI</v>
          </cell>
          <cell r="C44">
            <v>21.59</v>
          </cell>
          <cell r="D44">
            <v>9.330000000000002</v>
          </cell>
          <cell r="E44">
            <v>8.629999999999995</v>
          </cell>
          <cell r="F44">
            <v>2.6500000000000057</v>
          </cell>
          <cell r="G44">
            <v>21.59</v>
          </cell>
          <cell r="H44">
            <v>30.92</v>
          </cell>
          <cell r="I44">
            <v>39.55</v>
          </cell>
          <cell r="J44">
            <v>42.2</v>
          </cell>
          <cell r="K44">
            <v>20.8</v>
          </cell>
          <cell r="L44">
            <v>18.599999999999998</v>
          </cell>
          <cell r="M44">
            <v>19.7</v>
          </cell>
          <cell r="N44">
            <v>19.100000000000012</v>
          </cell>
          <cell r="O44">
            <v>20.8</v>
          </cell>
          <cell r="P44">
            <v>39.4</v>
          </cell>
          <cell r="Q44">
            <v>59.1</v>
          </cell>
          <cell r="R44">
            <v>78.2</v>
          </cell>
        </row>
        <row r="45">
          <cell r="A45" t="str">
            <v>Annuities - Individual NP</v>
          </cell>
          <cell r="B45" t="str">
            <v>Annuities - Individual NP</v>
          </cell>
          <cell r="C45">
            <v>109</v>
          </cell>
          <cell r="D45">
            <v>50.05000000000001</v>
          </cell>
          <cell r="E45">
            <v>94.16</v>
          </cell>
          <cell r="F45">
            <v>124.59</v>
          </cell>
          <cell r="G45">
            <v>109</v>
          </cell>
          <cell r="H45">
            <v>159.05</v>
          </cell>
          <cell r="I45">
            <v>253.21</v>
          </cell>
          <cell r="J45">
            <v>377.8</v>
          </cell>
          <cell r="K45">
            <v>90.2</v>
          </cell>
          <cell r="L45">
            <v>167.7</v>
          </cell>
          <cell r="M45">
            <v>151.40000000000003</v>
          </cell>
          <cell r="N45">
            <v>179.90000000000003</v>
          </cell>
          <cell r="O45">
            <v>90.2</v>
          </cell>
          <cell r="P45">
            <v>257.9</v>
          </cell>
          <cell r="Q45">
            <v>409.3</v>
          </cell>
          <cell r="R45">
            <v>589.2</v>
          </cell>
        </row>
        <row r="46">
          <cell r="B46" t="str">
            <v>Annuities - Unsplit External</v>
          </cell>
          <cell r="C46">
            <v>42.87</v>
          </cell>
          <cell r="D46">
            <v>25.990000000000002</v>
          </cell>
          <cell r="E46">
            <v>19.070000000000007</v>
          </cell>
          <cell r="F46">
            <v>40.269999999999975</v>
          </cell>
          <cell r="G46">
            <v>42.87</v>
          </cell>
          <cell r="H46">
            <v>68.86</v>
          </cell>
          <cell r="I46">
            <v>87.93</v>
          </cell>
          <cell r="J46">
            <v>128.2</v>
          </cell>
          <cell r="K46">
            <v>49.1</v>
          </cell>
          <cell r="L46">
            <v>49.99999999999999</v>
          </cell>
          <cell r="M46">
            <v>44.90000000000001</v>
          </cell>
          <cell r="N46">
            <v>40.9</v>
          </cell>
          <cell r="O46">
            <v>49.1</v>
          </cell>
          <cell r="P46">
            <v>99.1</v>
          </cell>
          <cell r="Q46">
            <v>144</v>
          </cell>
          <cell r="R46">
            <v>184.9</v>
          </cell>
        </row>
        <row r="47">
          <cell r="A47" t="str">
            <v>Annuities</v>
          </cell>
          <cell r="C47">
            <v>258.99</v>
          </cell>
          <cell r="D47">
            <v>180.75</v>
          </cell>
          <cell r="E47">
            <v>160.6400000000001</v>
          </cell>
          <cell r="F47">
            <v>269.81999999999994</v>
          </cell>
          <cell r="G47">
            <v>258.99</v>
          </cell>
          <cell r="H47">
            <v>439.74</v>
          </cell>
          <cell r="I47">
            <v>600.3800000000001</v>
          </cell>
          <cell r="J47">
            <v>870.2</v>
          </cell>
          <cell r="K47">
            <v>307.70000000000005</v>
          </cell>
          <cell r="L47">
            <v>317.9999999999999</v>
          </cell>
          <cell r="M47">
            <v>275.9000000000001</v>
          </cell>
          <cell r="N47">
            <v>474.80000000000007</v>
          </cell>
          <cell r="O47">
            <v>307.70000000000005</v>
          </cell>
          <cell r="P47">
            <v>625.6999999999999</v>
          </cell>
          <cell r="Q47">
            <v>901.6</v>
          </cell>
          <cell r="R47">
            <v>1376.4</v>
          </cell>
        </row>
        <row r="48">
          <cell r="A48" t="str">
            <v>Sub-Total</v>
          </cell>
          <cell r="C48">
            <v>258.99</v>
          </cell>
          <cell r="D48">
            <v>180.75</v>
          </cell>
          <cell r="E48">
            <v>160.6400000000001</v>
          </cell>
          <cell r="F48">
            <v>269.81999999999994</v>
          </cell>
          <cell r="G48">
            <v>258.99</v>
          </cell>
          <cell r="H48">
            <v>439.74</v>
          </cell>
          <cell r="I48">
            <v>600.3800000000001</v>
          </cell>
          <cell r="J48">
            <v>870.2</v>
          </cell>
          <cell r="K48">
            <v>307.70000000000005</v>
          </cell>
          <cell r="L48">
            <v>317.9999999999999</v>
          </cell>
          <cell r="M48">
            <v>275.9000000000001</v>
          </cell>
          <cell r="N48">
            <v>474.80000000000007</v>
          </cell>
          <cell r="O48">
            <v>307.70000000000005</v>
          </cell>
          <cell r="P48">
            <v>625.6999999999999</v>
          </cell>
          <cell r="Q48">
            <v>901.6</v>
          </cell>
          <cell r="R48">
            <v>1376.4</v>
          </cell>
        </row>
        <row r="49">
          <cell r="B49" t="str">
            <v>DWP Rebates</v>
          </cell>
          <cell r="C49">
            <v>0</v>
          </cell>
          <cell r="D49">
            <v>0</v>
          </cell>
          <cell r="E49">
            <v>0</v>
          </cell>
          <cell r="F49">
            <v>0</v>
          </cell>
          <cell r="K49">
            <v>0</v>
          </cell>
          <cell r="L49">
            <v>0</v>
          </cell>
          <cell r="M49">
            <v>0</v>
          </cell>
          <cell r="N49">
            <v>0</v>
          </cell>
        </row>
        <row r="50">
          <cell r="A50" t="str">
            <v>DWP Rebates</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1">
          <cell r="A51" t="str">
            <v>Total</v>
          </cell>
          <cell r="C51">
            <v>258.99</v>
          </cell>
          <cell r="D51">
            <v>180.75</v>
          </cell>
          <cell r="E51">
            <v>160.6400000000001</v>
          </cell>
          <cell r="F51">
            <v>269.81999999999994</v>
          </cell>
          <cell r="G51">
            <v>258.99</v>
          </cell>
          <cell r="H51">
            <v>439.74</v>
          </cell>
          <cell r="I51">
            <v>600.3800000000001</v>
          </cell>
          <cell r="J51">
            <v>870.2</v>
          </cell>
          <cell r="K51">
            <v>307.70000000000005</v>
          </cell>
          <cell r="L51">
            <v>317.9999999999999</v>
          </cell>
          <cell r="M51">
            <v>275.9000000000001</v>
          </cell>
          <cell r="N51">
            <v>474.80000000000007</v>
          </cell>
          <cell r="O51">
            <v>307.70000000000005</v>
          </cell>
          <cell r="P51">
            <v>625.6999999999999</v>
          </cell>
          <cell r="Q51">
            <v>901.6</v>
          </cell>
          <cell r="R51">
            <v>1376.4</v>
          </cell>
        </row>
      </sheetData>
      <sheetData sheetId="24">
        <row r="8">
          <cell r="B8" t="str">
            <v>Pensions Individual non-linked</v>
          </cell>
          <cell r="C8">
            <v>2.39</v>
          </cell>
          <cell r="D8">
            <v>2.73</v>
          </cell>
          <cell r="E8">
            <v>1.8200000000000007</v>
          </cell>
          <cell r="F8">
            <v>2.119999999999999</v>
          </cell>
          <cell r="G8">
            <v>2.39</v>
          </cell>
          <cell r="H8">
            <v>5.12</v>
          </cell>
          <cell r="I8">
            <v>6.94</v>
          </cell>
          <cell r="J8">
            <v>9.06</v>
          </cell>
          <cell r="K8">
            <v>2.17</v>
          </cell>
          <cell r="L8">
            <v>2.45</v>
          </cell>
          <cell r="M8">
            <v>1.5999999999999996</v>
          </cell>
          <cell r="N8">
            <v>1.8109360000000008</v>
          </cell>
          <cell r="O8">
            <v>2.17</v>
          </cell>
          <cell r="P8">
            <v>4.62</v>
          </cell>
          <cell r="Q8">
            <v>6.22</v>
          </cell>
          <cell r="R8">
            <v>8.030936</v>
          </cell>
        </row>
        <row r="9">
          <cell r="B9" t="str">
            <v>Pensions Individual linked</v>
          </cell>
          <cell r="C9">
            <v>0</v>
          </cell>
          <cell r="D9">
            <v>0</v>
          </cell>
          <cell r="E9">
            <v>0</v>
          </cell>
          <cell r="F9">
            <v>0</v>
          </cell>
          <cell r="G9">
            <v>0</v>
          </cell>
          <cell r="K9">
            <v>0</v>
          </cell>
          <cell r="L9">
            <v>0</v>
          </cell>
          <cell r="M9">
            <v>0</v>
          </cell>
          <cell r="N9">
            <v>0</v>
          </cell>
        </row>
        <row r="10">
          <cell r="A10" t="str">
            <v>Individual Pensions</v>
          </cell>
          <cell r="C10">
            <v>2.39</v>
          </cell>
          <cell r="D10">
            <v>2.73</v>
          </cell>
          <cell r="E10">
            <v>1.8200000000000007</v>
          </cell>
          <cell r="F10">
            <v>2.119999999999999</v>
          </cell>
          <cell r="G10">
            <v>2.39</v>
          </cell>
          <cell r="H10">
            <v>5.12</v>
          </cell>
          <cell r="I10">
            <v>6.94</v>
          </cell>
          <cell r="J10">
            <v>9.06</v>
          </cell>
          <cell r="K10">
            <v>2.17</v>
          </cell>
          <cell r="L10">
            <v>2.45</v>
          </cell>
          <cell r="M10">
            <v>1.5999999999999996</v>
          </cell>
          <cell r="N10">
            <v>1.8109360000000008</v>
          </cell>
          <cell r="O10">
            <v>2.17</v>
          </cell>
          <cell r="P10">
            <v>4.62</v>
          </cell>
          <cell r="Q10">
            <v>6.22</v>
          </cell>
          <cell r="R10">
            <v>8.030936</v>
          </cell>
        </row>
        <row r="11">
          <cell r="B11" t="str">
            <v>Pensions Corporate</v>
          </cell>
          <cell r="C11">
            <v>0</v>
          </cell>
          <cell r="D11">
            <v>0</v>
          </cell>
          <cell r="E11">
            <v>0</v>
          </cell>
          <cell r="F11">
            <v>0</v>
          </cell>
          <cell r="G11">
            <v>0</v>
          </cell>
          <cell r="H11">
            <v>0</v>
          </cell>
          <cell r="K11">
            <v>0</v>
          </cell>
          <cell r="L11">
            <v>0</v>
          </cell>
          <cell r="M11">
            <v>0</v>
          </cell>
          <cell r="N11">
            <v>0</v>
          </cell>
        </row>
        <row r="12">
          <cell r="A12" t="str">
            <v>Corporate Pensions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Life - With Profit Bond</v>
          </cell>
          <cell r="C13">
            <v>0.36</v>
          </cell>
          <cell r="D13">
            <v>0.32000000000000006</v>
          </cell>
          <cell r="E13">
            <v>0.32999999999999996</v>
          </cell>
          <cell r="F13">
            <v>0.33000000000000007</v>
          </cell>
          <cell r="G13">
            <v>0.36</v>
          </cell>
          <cell r="H13">
            <v>0.68</v>
          </cell>
          <cell r="I13">
            <v>1.01</v>
          </cell>
          <cell r="J13">
            <v>1.34</v>
          </cell>
          <cell r="K13">
            <v>0.29</v>
          </cell>
          <cell r="L13">
            <v>0.25000000000000006</v>
          </cell>
          <cell r="M13">
            <v>0.24999999999999994</v>
          </cell>
          <cell r="N13">
            <v>0.3632389999999999</v>
          </cell>
          <cell r="O13">
            <v>0.29</v>
          </cell>
          <cell r="P13">
            <v>0.54</v>
          </cell>
          <cell r="Q13">
            <v>0.79</v>
          </cell>
          <cell r="R13">
            <v>1.153239</v>
          </cell>
        </row>
        <row r="14">
          <cell r="A14" t="str">
            <v>Life - Other Bond</v>
          </cell>
          <cell r="C14">
            <v>0</v>
          </cell>
          <cell r="D14">
            <v>0</v>
          </cell>
          <cell r="E14">
            <v>0</v>
          </cell>
          <cell r="F14">
            <v>0</v>
          </cell>
          <cell r="K14">
            <v>0</v>
          </cell>
          <cell r="L14">
            <v>0</v>
          </cell>
          <cell r="M14">
            <v>0</v>
          </cell>
          <cell r="N14">
            <v>0</v>
          </cell>
        </row>
        <row r="15">
          <cell r="C15">
            <v>0</v>
          </cell>
          <cell r="D15">
            <v>0</v>
          </cell>
          <cell r="E15">
            <v>0</v>
          </cell>
          <cell r="F15">
            <v>0</v>
          </cell>
          <cell r="K15">
            <v>0</v>
          </cell>
          <cell r="L15">
            <v>0</v>
          </cell>
          <cell r="M15">
            <v>0</v>
          </cell>
          <cell r="N15">
            <v>0</v>
          </cell>
        </row>
        <row r="16">
          <cell r="A16" t="str">
            <v>Life - Other</v>
          </cell>
          <cell r="C16">
            <v>0.54</v>
          </cell>
          <cell r="D16">
            <v>0.41999999999999993</v>
          </cell>
          <cell r="E16">
            <v>0.3500000000000001</v>
          </cell>
          <cell r="F16">
            <v>0.22999999999999998</v>
          </cell>
          <cell r="G16">
            <v>0.54</v>
          </cell>
          <cell r="H16">
            <v>0.96</v>
          </cell>
          <cell r="I16">
            <v>1.31</v>
          </cell>
          <cell r="J16">
            <v>1.54</v>
          </cell>
          <cell r="K16">
            <v>0.23</v>
          </cell>
          <cell r="L16">
            <v>0.26</v>
          </cell>
          <cell r="M16">
            <v>0.38</v>
          </cell>
          <cell r="N16">
            <v>0.2832389999999999</v>
          </cell>
          <cell r="O16">
            <v>0.23</v>
          </cell>
          <cell r="P16">
            <v>0.49</v>
          </cell>
          <cell r="Q16">
            <v>0.87</v>
          </cell>
          <cell r="R16">
            <v>1.153239</v>
          </cell>
        </row>
        <row r="17">
          <cell r="A17" t="str">
            <v>Life</v>
          </cell>
          <cell r="C17">
            <v>0.9</v>
          </cell>
          <cell r="D17">
            <v>0.7400000000000001</v>
          </cell>
          <cell r="E17">
            <v>0.6800000000000003</v>
          </cell>
          <cell r="F17">
            <v>0.5599999999999995</v>
          </cell>
          <cell r="G17">
            <v>0.9</v>
          </cell>
          <cell r="H17">
            <v>1.6400000000000001</v>
          </cell>
          <cell r="I17">
            <v>2.3200000000000003</v>
          </cell>
          <cell r="J17">
            <v>2.88</v>
          </cell>
          <cell r="K17">
            <v>0.52</v>
          </cell>
          <cell r="L17">
            <v>0.51</v>
          </cell>
          <cell r="M17">
            <v>0.6300000000000001</v>
          </cell>
          <cell r="N17">
            <v>0.6464779999999997</v>
          </cell>
          <cell r="O17">
            <v>0.52</v>
          </cell>
          <cell r="P17">
            <v>1.03</v>
          </cell>
          <cell r="Q17">
            <v>1.6600000000000001</v>
          </cell>
          <cell r="R17">
            <v>2.306478</v>
          </cell>
        </row>
        <row r="18">
          <cell r="B18" t="str">
            <v>Investment Products</v>
          </cell>
        </row>
        <row r="19">
          <cell r="A19" t="str">
            <v>Investment Products</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B20" t="str">
            <v>Annuities - Internal</v>
          </cell>
          <cell r="C20">
            <v>0</v>
          </cell>
          <cell r="D20">
            <v>0</v>
          </cell>
          <cell r="E20">
            <v>0</v>
          </cell>
          <cell r="F20">
            <v>0</v>
          </cell>
          <cell r="K20">
            <v>0</v>
          </cell>
          <cell r="L20">
            <v>0</v>
          </cell>
          <cell r="M20">
            <v>0</v>
          </cell>
          <cell r="N20">
            <v>0</v>
          </cell>
        </row>
        <row r="21">
          <cell r="B21" t="str">
            <v>Annuities - External</v>
          </cell>
          <cell r="C21">
            <v>0</v>
          </cell>
          <cell r="D21">
            <v>0</v>
          </cell>
          <cell r="E21">
            <v>0</v>
          </cell>
          <cell r="F21">
            <v>0</v>
          </cell>
          <cell r="K21">
            <v>0</v>
          </cell>
          <cell r="L21">
            <v>0</v>
          </cell>
          <cell r="M21">
            <v>0</v>
          </cell>
          <cell r="N21">
            <v>0</v>
          </cell>
        </row>
        <row r="22">
          <cell r="A22" t="str">
            <v>Individual Annuities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Sub-Total</v>
          </cell>
          <cell r="C23">
            <v>3.29</v>
          </cell>
          <cell r="D23">
            <v>3.4699999999999998</v>
          </cell>
          <cell r="E23">
            <v>2.5000000000000018</v>
          </cell>
          <cell r="F23">
            <v>2.6800000000000006</v>
          </cell>
          <cell r="G23">
            <v>3.29</v>
          </cell>
          <cell r="H23">
            <v>6.76</v>
          </cell>
          <cell r="I23">
            <v>9.260000000000002</v>
          </cell>
          <cell r="J23">
            <v>11.940000000000001</v>
          </cell>
          <cell r="K23">
            <v>2.69</v>
          </cell>
          <cell r="L23">
            <v>2.9600000000000004</v>
          </cell>
          <cell r="M23">
            <v>2.229999999999999</v>
          </cell>
          <cell r="N23">
            <v>2.4574140000000013</v>
          </cell>
          <cell r="O23">
            <v>2.69</v>
          </cell>
          <cell r="P23">
            <v>5.65</v>
          </cell>
          <cell r="Q23">
            <v>7.88</v>
          </cell>
          <cell r="R23">
            <v>10.337414</v>
          </cell>
        </row>
        <row r="24">
          <cell r="B24" t="str">
            <v>DWP Rebates</v>
          </cell>
          <cell r="C24">
            <v>0</v>
          </cell>
          <cell r="D24">
            <v>0</v>
          </cell>
          <cell r="E24">
            <v>0</v>
          </cell>
          <cell r="F24">
            <v>0</v>
          </cell>
          <cell r="K24">
            <v>0</v>
          </cell>
          <cell r="L24">
            <v>0</v>
          </cell>
          <cell r="M24">
            <v>0</v>
          </cell>
          <cell r="N24">
            <v>0</v>
          </cell>
        </row>
        <row r="25">
          <cell r="A25" t="str">
            <v>DWP Rebates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Total</v>
          </cell>
          <cell r="C26">
            <v>3.29</v>
          </cell>
          <cell r="D26">
            <v>3.4699999999999998</v>
          </cell>
          <cell r="E26">
            <v>2.5000000000000018</v>
          </cell>
          <cell r="F26">
            <v>2.6800000000000006</v>
          </cell>
          <cell r="G26">
            <v>3.29</v>
          </cell>
          <cell r="H26">
            <v>6.76</v>
          </cell>
          <cell r="I26">
            <v>9.260000000000002</v>
          </cell>
          <cell r="J26">
            <v>11.940000000000001</v>
          </cell>
          <cell r="K26">
            <v>2.69</v>
          </cell>
          <cell r="L26">
            <v>2.9600000000000004</v>
          </cell>
          <cell r="M26">
            <v>2.229999999999999</v>
          </cell>
          <cell r="N26">
            <v>2.4574140000000013</v>
          </cell>
          <cell r="O26">
            <v>2.69</v>
          </cell>
          <cell r="P26">
            <v>5.65</v>
          </cell>
          <cell r="Q26">
            <v>7.88</v>
          </cell>
          <cell r="R26">
            <v>10.337414</v>
          </cell>
        </row>
        <row r="29">
          <cell r="B29" t="str">
            <v>Pensions Individual non-linked</v>
          </cell>
          <cell r="C29">
            <v>3.37</v>
          </cell>
          <cell r="D29">
            <v>2.6100000000000003</v>
          </cell>
          <cell r="E29">
            <v>1.3199999999999994</v>
          </cell>
          <cell r="F29">
            <v>1.2199999999999998</v>
          </cell>
          <cell r="G29">
            <v>3.37</v>
          </cell>
          <cell r="H29">
            <v>5.98</v>
          </cell>
          <cell r="I29">
            <v>7.3</v>
          </cell>
          <cell r="J29">
            <v>8.52</v>
          </cell>
          <cell r="K29">
            <v>2.83</v>
          </cell>
          <cell r="L29">
            <v>2.9799999999999995</v>
          </cell>
          <cell r="M29">
            <v>0.96</v>
          </cell>
          <cell r="N29">
            <v>1.6664200000000005</v>
          </cell>
          <cell r="O29">
            <v>2.83</v>
          </cell>
          <cell r="P29">
            <v>5.81</v>
          </cell>
          <cell r="Q29">
            <v>6.77</v>
          </cell>
          <cell r="R29">
            <v>8.43642</v>
          </cell>
        </row>
        <row r="30">
          <cell r="B30" t="str">
            <v>Pensions Individual linked</v>
          </cell>
          <cell r="C30">
            <v>0</v>
          </cell>
          <cell r="D30">
            <v>0</v>
          </cell>
          <cell r="E30">
            <v>0</v>
          </cell>
          <cell r="F30">
            <v>0</v>
          </cell>
          <cell r="G30">
            <v>0</v>
          </cell>
          <cell r="K30">
            <v>0</v>
          </cell>
          <cell r="L30">
            <v>0</v>
          </cell>
          <cell r="M30">
            <v>0</v>
          </cell>
          <cell r="N30">
            <v>0</v>
          </cell>
        </row>
        <row r="31">
          <cell r="A31" t="str">
            <v>Individual Pensions</v>
          </cell>
          <cell r="C31">
            <v>3.37</v>
          </cell>
          <cell r="D31">
            <v>2.6100000000000003</v>
          </cell>
          <cell r="E31">
            <v>1.3199999999999994</v>
          </cell>
          <cell r="F31">
            <v>1.2199999999999998</v>
          </cell>
          <cell r="G31">
            <v>3.37</v>
          </cell>
          <cell r="H31">
            <v>5.98</v>
          </cell>
          <cell r="I31">
            <v>7.3</v>
          </cell>
          <cell r="J31">
            <v>8.52</v>
          </cell>
          <cell r="K31">
            <v>2.83</v>
          </cell>
          <cell r="L31">
            <v>2.9799999999999995</v>
          </cell>
          <cell r="M31">
            <v>0.96</v>
          </cell>
          <cell r="N31">
            <v>1.6664200000000005</v>
          </cell>
          <cell r="O31">
            <v>2.83</v>
          </cell>
          <cell r="P31">
            <v>5.81</v>
          </cell>
          <cell r="Q31">
            <v>6.77</v>
          </cell>
          <cell r="R31">
            <v>8.43642</v>
          </cell>
        </row>
        <row r="32">
          <cell r="B32" t="str">
            <v>Pensions Corporate</v>
          </cell>
          <cell r="C32">
            <v>0</v>
          </cell>
          <cell r="D32">
            <v>0</v>
          </cell>
          <cell r="E32">
            <v>0</v>
          </cell>
          <cell r="F32">
            <v>0</v>
          </cell>
          <cell r="G32">
            <v>0</v>
          </cell>
          <cell r="H32">
            <v>0</v>
          </cell>
          <cell r="I32">
            <v>0</v>
          </cell>
          <cell r="K32">
            <v>0</v>
          </cell>
          <cell r="L32">
            <v>0</v>
          </cell>
          <cell r="M32">
            <v>0</v>
          </cell>
          <cell r="N32">
            <v>0</v>
          </cell>
        </row>
        <row r="33">
          <cell r="A33" t="str">
            <v>Corporate Pensions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A34" t="str">
            <v>Life - With Profit Bond</v>
          </cell>
          <cell r="C34">
            <v>3.53</v>
          </cell>
          <cell r="D34">
            <v>3.0800000000000005</v>
          </cell>
          <cell r="E34">
            <v>3.14</v>
          </cell>
          <cell r="F34">
            <v>3.2500000000000004</v>
          </cell>
          <cell r="G34">
            <v>3.53</v>
          </cell>
          <cell r="H34">
            <v>6.61</v>
          </cell>
          <cell r="I34">
            <v>9.75</v>
          </cell>
          <cell r="J34">
            <v>13</v>
          </cell>
          <cell r="K34">
            <v>2.63</v>
          </cell>
          <cell r="L34">
            <v>3.26</v>
          </cell>
          <cell r="M34">
            <v>3.0900000000000007</v>
          </cell>
          <cell r="N34">
            <v>2.057050000000001</v>
          </cell>
          <cell r="O34">
            <v>2.63</v>
          </cell>
          <cell r="P34">
            <v>5.89</v>
          </cell>
          <cell r="Q34">
            <v>8.98</v>
          </cell>
          <cell r="R34">
            <v>11.03705</v>
          </cell>
        </row>
        <row r="35">
          <cell r="A35" t="str">
            <v>Life - Other Bond</v>
          </cell>
          <cell r="C35">
            <v>0</v>
          </cell>
          <cell r="D35">
            <v>0</v>
          </cell>
          <cell r="E35">
            <v>0</v>
          </cell>
          <cell r="F35">
            <v>0</v>
          </cell>
          <cell r="K35">
            <v>0</v>
          </cell>
          <cell r="L35">
            <v>0</v>
          </cell>
          <cell r="M35">
            <v>0</v>
          </cell>
          <cell r="N35">
            <v>0</v>
          </cell>
        </row>
        <row r="36">
          <cell r="C36">
            <v>0</v>
          </cell>
          <cell r="D36">
            <v>0</v>
          </cell>
          <cell r="E36">
            <v>0</v>
          </cell>
          <cell r="F36">
            <v>0</v>
          </cell>
          <cell r="K36">
            <v>0</v>
          </cell>
          <cell r="L36">
            <v>0</v>
          </cell>
          <cell r="M36">
            <v>0</v>
          </cell>
          <cell r="N36">
            <v>0</v>
          </cell>
        </row>
        <row r="37">
          <cell r="A37" t="str">
            <v>Life - Other</v>
          </cell>
          <cell r="C37">
            <v>0.02</v>
          </cell>
          <cell r="D37">
            <v>0.05</v>
          </cell>
          <cell r="E37">
            <v>0.03</v>
          </cell>
          <cell r="F37">
            <v>0.03</v>
          </cell>
          <cell r="G37">
            <v>0.02</v>
          </cell>
          <cell r="H37">
            <v>0.07</v>
          </cell>
          <cell r="I37">
            <v>0.1</v>
          </cell>
          <cell r="J37">
            <v>0.13</v>
          </cell>
          <cell r="K37">
            <v>0</v>
          </cell>
          <cell r="L37">
            <v>0</v>
          </cell>
          <cell r="M37">
            <v>0</v>
          </cell>
          <cell r="N37">
            <v>0</v>
          </cell>
        </row>
        <row r="38">
          <cell r="A38" t="str">
            <v>Life</v>
          </cell>
          <cell r="C38">
            <v>3.55</v>
          </cell>
          <cell r="D38">
            <v>3.130000000000001</v>
          </cell>
          <cell r="E38">
            <v>3.169999999999999</v>
          </cell>
          <cell r="F38">
            <v>3.280000000000002</v>
          </cell>
          <cell r="G38">
            <v>3.55</v>
          </cell>
          <cell r="H38">
            <v>6.680000000000001</v>
          </cell>
          <cell r="I38">
            <v>9.85</v>
          </cell>
          <cell r="J38">
            <v>13.13</v>
          </cell>
          <cell r="K38">
            <v>2.63</v>
          </cell>
          <cell r="L38">
            <v>3.26</v>
          </cell>
          <cell r="M38">
            <v>3.0900000000000007</v>
          </cell>
          <cell r="N38">
            <v>2.057050000000001</v>
          </cell>
          <cell r="O38">
            <v>2.63</v>
          </cell>
          <cell r="P38">
            <v>5.89</v>
          </cell>
          <cell r="Q38">
            <v>8.98</v>
          </cell>
          <cell r="R38">
            <v>11.03705</v>
          </cell>
        </row>
        <row r="39">
          <cell r="B39" t="str">
            <v>Investment Products</v>
          </cell>
        </row>
        <row r="40">
          <cell r="A40" t="str">
            <v>Investment Products</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t="str">
            <v>Annuities - Internal</v>
          </cell>
          <cell r="C41">
            <v>193.48</v>
          </cell>
          <cell r="D41">
            <v>152.76000000000002</v>
          </cell>
          <cell r="E41">
            <v>142.95000000000002</v>
          </cell>
          <cell r="F41">
            <v>124.51000000000002</v>
          </cell>
          <cell r="G41">
            <v>193.48</v>
          </cell>
          <cell r="H41">
            <v>346.24</v>
          </cell>
          <cell r="I41">
            <v>489.19</v>
          </cell>
          <cell r="J41">
            <v>613.7</v>
          </cell>
          <cell r="K41">
            <v>136.1</v>
          </cell>
          <cell r="L41">
            <v>132.4</v>
          </cell>
          <cell r="M41">
            <v>137.80000000000004</v>
          </cell>
          <cell r="N41">
            <v>143.568</v>
          </cell>
          <cell r="O41">
            <v>136.1</v>
          </cell>
          <cell r="P41">
            <v>268.5</v>
          </cell>
          <cell r="Q41">
            <v>406.3</v>
          </cell>
          <cell r="R41">
            <v>549.868</v>
          </cell>
        </row>
        <row r="42">
          <cell r="B42" t="str">
            <v>Annuities - External (Advice Centre)</v>
          </cell>
          <cell r="C42">
            <v>15.51</v>
          </cell>
          <cell r="D42">
            <v>5.799999999999999</v>
          </cell>
          <cell r="E42">
            <v>8.950000000000003</v>
          </cell>
          <cell r="F42">
            <v>13.14</v>
          </cell>
          <cell r="G42">
            <v>15.51</v>
          </cell>
          <cell r="H42">
            <v>21.31</v>
          </cell>
          <cell r="I42">
            <v>30.26</v>
          </cell>
          <cell r="J42">
            <v>43.4</v>
          </cell>
          <cell r="K42">
            <v>14.5</v>
          </cell>
          <cell r="L42">
            <v>22.5</v>
          </cell>
          <cell r="M42">
            <v>20.9</v>
          </cell>
          <cell r="N42">
            <v>22.559999999999995</v>
          </cell>
          <cell r="O42">
            <v>14.5</v>
          </cell>
          <cell r="P42">
            <v>37</v>
          </cell>
          <cell r="Q42">
            <v>57.9</v>
          </cell>
          <cell r="R42">
            <v>80.46</v>
          </cell>
        </row>
        <row r="43">
          <cell r="A43" t="str">
            <v>Individual Annuities</v>
          </cell>
          <cell r="C43">
            <v>208.98999999999998</v>
          </cell>
          <cell r="D43">
            <v>158.56000000000003</v>
          </cell>
          <cell r="E43">
            <v>151.9</v>
          </cell>
          <cell r="F43">
            <v>137.64999999999995</v>
          </cell>
          <cell r="G43">
            <v>208.98999999999998</v>
          </cell>
          <cell r="H43">
            <v>367.55</v>
          </cell>
          <cell r="I43">
            <v>519.45</v>
          </cell>
          <cell r="J43">
            <v>657.1</v>
          </cell>
          <cell r="K43">
            <v>150.6</v>
          </cell>
          <cell r="L43">
            <v>154.9</v>
          </cell>
          <cell r="M43">
            <v>158.70000000000002</v>
          </cell>
          <cell r="N43">
            <v>166.12800000000007</v>
          </cell>
          <cell r="O43">
            <v>150.6</v>
          </cell>
          <cell r="P43">
            <v>305.5</v>
          </cell>
          <cell r="Q43">
            <v>464.2</v>
          </cell>
          <cell r="R43">
            <v>630.3280000000001</v>
          </cell>
        </row>
        <row r="44">
          <cell r="A44" t="str">
            <v>Sub-Total</v>
          </cell>
          <cell r="C44">
            <v>215.90999999999997</v>
          </cell>
          <cell r="D44">
            <v>164.30000000000007</v>
          </cell>
          <cell r="E44">
            <v>156.39</v>
          </cell>
          <cell r="F44">
            <v>142.14999999999998</v>
          </cell>
          <cell r="G44">
            <v>215.90999999999997</v>
          </cell>
          <cell r="H44">
            <v>380.21000000000004</v>
          </cell>
          <cell r="I44">
            <v>536.6</v>
          </cell>
          <cell r="J44">
            <v>678.75</v>
          </cell>
          <cell r="K44">
            <v>156.06</v>
          </cell>
          <cell r="L44">
            <v>161.14000000000004</v>
          </cell>
          <cell r="M44">
            <v>162.75</v>
          </cell>
          <cell r="N44">
            <v>169.85147000000006</v>
          </cell>
          <cell r="O44">
            <v>156.06</v>
          </cell>
          <cell r="P44">
            <v>317.20000000000005</v>
          </cell>
          <cell r="Q44">
            <v>479.95000000000005</v>
          </cell>
          <cell r="R44">
            <v>649.8014700000001</v>
          </cell>
        </row>
        <row r="45">
          <cell r="B45" t="str">
            <v>DWP Rebates</v>
          </cell>
          <cell r="C45">
            <v>280</v>
          </cell>
          <cell r="D45">
            <v>0</v>
          </cell>
          <cell r="E45">
            <v>0</v>
          </cell>
          <cell r="F45">
            <v>0</v>
          </cell>
          <cell r="G45">
            <v>280</v>
          </cell>
          <cell r="H45">
            <v>280</v>
          </cell>
          <cell r="I45">
            <v>280</v>
          </cell>
          <cell r="J45">
            <v>280</v>
          </cell>
          <cell r="K45">
            <v>252</v>
          </cell>
          <cell r="L45">
            <v>0</v>
          </cell>
          <cell r="M45">
            <v>0</v>
          </cell>
          <cell r="N45">
            <v>13</v>
          </cell>
          <cell r="O45">
            <v>252</v>
          </cell>
          <cell r="P45">
            <v>252</v>
          </cell>
          <cell r="Q45">
            <v>252</v>
          </cell>
          <cell r="R45">
            <v>265</v>
          </cell>
        </row>
        <row r="46">
          <cell r="A46" t="str">
            <v>DWP Rebates</v>
          </cell>
          <cell r="C46">
            <v>280</v>
          </cell>
          <cell r="D46">
            <v>0</v>
          </cell>
          <cell r="E46">
            <v>0</v>
          </cell>
          <cell r="F46">
            <v>0</v>
          </cell>
          <cell r="G46">
            <v>280</v>
          </cell>
          <cell r="H46">
            <v>280</v>
          </cell>
          <cell r="I46">
            <v>280</v>
          </cell>
          <cell r="J46">
            <v>280</v>
          </cell>
          <cell r="K46">
            <v>252</v>
          </cell>
          <cell r="L46">
            <v>0</v>
          </cell>
          <cell r="M46">
            <v>0</v>
          </cell>
          <cell r="N46">
            <v>13</v>
          </cell>
          <cell r="O46">
            <v>252</v>
          </cell>
          <cell r="P46">
            <v>252</v>
          </cell>
          <cell r="Q46">
            <v>252</v>
          </cell>
          <cell r="R46">
            <v>265</v>
          </cell>
        </row>
        <row r="47">
          <cell r="A47" t="str">
            <v>Total</v>
          </cell>
          <cell r="C47">
            <v>495.90999999999997</v>
          </cell>
          <cell r="D47">
            <v>164.30000000000007</v>
          </cell>
          <cell r="E47">
            <v>156.39</v>
          </cell>
          <cell r="F47">
            <v>142.14999999999998</v>
          </cell>
          <cell r="G47">
            <v>495.90999999999997</v>
          </cell>
          <cell r="H47">
            <v>660.21</v>
          </cell>
          <cell r="I47">
            <v>816.6</v>
          </cell>
          <cell r="J47">
            <v>958.75</v>
          </cell>
          <cell r="K47">
            <v>408.06</v>
          </cell>
          <cell r="L47">
            <v>161.14000000000004</v>
          </cell>
          <cell r="M47">
            <v>162.75</v>
          </cell>
          <cell r="N47">
            <v>182.85147000000006</v>
          </cell>
          <cell r="O47">
            <v>408.06</v>
          </cell>
          <cell r="P47">
            <v>569.2</v>
          </cell>
          <cell r="Q47">
            <v>731.95</v>
          </cell>
          <cell r="R47">
            <v>914.8014700000001</v>
          </cell>
        </row>
      </sheetData>
      <sheetData sheetId="25">
        <row r="4">
          <cell r="B4" t="str">
            <v>Retail:</v>
          </cell>
        </row>
        <row r="5">
          <cell r="B5" t="str">
            <v>Opening FUM (as at 31/12/03)</v>
          </cell>
          <cell r="C5">
            <v>122</v>
          </cell>
          <cell r="D5">
            <v>114.1</v>
          </cell>
          <cell r="E5">
            <v>121.00000000000001</v>
          </cell>
          <cell r="F5">
            <v>131.8</v>
          </cell>
          <cell r="G5">
            <v>122</v>
          </cell>
          <cell r="H5">
            <v>122</v>
          </cell>
          <cell r="I5">
            <v>122</v>
          </cell>
          <cell r="J5">
            <v>122</v>
          </cell>
          <cell r="K5">
            <v>134.7</v>
          </cell>
          <cell r="L5">
            <v>134.7</v>
          </cell>
          <cell r="M5">
            <v>137.2</v>
          </cell>
          <cell r="N5">
            <v>139.4</v>
          </cell>
          <cell r="O5">
            <v>134.7</v>
          </cell>
          <cell r="P5">
            <v>134.7</v>
          </cell>
          <cell r="Q5">
            <v>134.7</v>
          </cell>
          <cell r="R5">
            <v>134.7</v>
          </cell>
        </row>
        <row r="7">
          <cell r="B7" t="str">
            <v>Gross inflows</v>
          </cell>
          <cell r="C7">
            <v>1.2</v>
          </cell>
          <cell r="D7">
            <v>1.0999999999999999</v>
          </cell>
          <cell r="E7">
            <v>1.9000000000000004</v>
          </cell>
          <cell r="F7">
            <v>1.3999999999999995</v>
          </cell>
          <cell r="G7">
            <v>1.2</v>
          </cell>
          <cell r="H7">
            <v>2.3</v>
          </cell>
          <cell r="I7">
            <v>4.2</v>
          </cell>
          <cell r="J7">
            <v>5.6</v>
          </cell>
          <cell r="K7">
            <v>0</v>
          </cell>
          <cell r="L7">
            <v>4.4</v>
          </cell>
          <cell r="M7">
            <v>1.1999999999999993</v>
          </cell>
          <cell r="N7">
            <v>2.2</v>
          </cell>
          <cell r="O7">
            <v>0</v>
          </cell>
          <cell r="P7">
            <v>4.4</v>
          </cell>
          <cell r="Q7">
            <v>5.6</v>
          </cell>
          <cell r="R7">
            <v>7.8</v>
          </cell>
        </row>
        <row r="8">
          <cell r="B8" t="str">
            <v>Less redemptions</v>
          </cell>
          <cell r="C8">
            <v>-1.8</v>
          </cell>
          <cell r="D8">
            <v>-1.7</v>
          </cell>
          <cell r="E8">
            <v>-2.3</v>
          </cell>
          <cell r="F8">
            <v>-1.7999999999999998</v>
          </cell>
          <cell r="G8">
            <v>-1.8</v>
          </cell>
          <cell r="H8">
            <v>-3.5</v>
          </cell>
          <cell r="I8">
            <v>-5.8</v>
          </cell>
          <cell r="J8">
            <v>-7.6</v>
          </cell>
          <cell r="K8">
            <v>0</v>
          </cell>
          <cell r="L8">
            <v>-5.9</v>
          </cell>
          <cell r="M8">
            <v>-2.5999999999999996</v>
          </cell>
          <cell r="N8">
            <v>-4.199999999999999</v>
          </cell>
          <cell r="O8">
            <v>0</v>
          </cell>
          <cell r="P8">
            <v>-5.9</v>
          </cell>
          <cell r="Q8">
            <v>-8.5</v>
          </cell>
          <cell r="R8">
            <v>-12.7</v>
          </cell>
        </row>
        <row r="9">
          <cell r="B9" t="str">
            <v>Net flows</v>
          </cell>
          <cell r="C9">
            <v>-0.6000000000000001</v>
          </cell>
          <cell r="D9">
            <v>-0.6000000000000001</v>
          </cell>
          <cell r="E9">
            <v>-0.39999999999999947</v>
          </cell>
          <cell r="F9">
            <v>-0.40000000000000036</v>
          </cell>
          <cell r="G9">
            <v>-0.6000000000000001</v>
          </cell>
          <cell r="H9">
            <v>-1.2000000000000002</v>
          </cell>
          <cell r="I9">
            <v>-1.5999999999999996</v>
          </cell>
          <cell r="J9">
            <v>-2</v>
          </cell>
          <cell r="K9">
            <v>0</v>
          </cell>
          <cell r="L9">
            <v>-1.5</v>
          </cell>
          <cell r="M9">
            <v>-1.4000000000000004</v>
          </cell>
          <cell r="N9">
            <v>-1.9999999999999991</v>
          </cell>
          <cell r="O9">
            <v>0</v>
          </cell>
          <cell r="P9">
            <v>-1.5</v>
          </cell>
          <cell r="Q9">
            <v>-2.9000000000000004</v>
          </cell>
          <cell r="R9">
            <v>-4.8999999999999995</v>
          </cell>
        </row>
        <row r="10">
          <cell r="B10" t="str">
            <v>Other movements</v>
          </cell>
          <cell r="C10">
            <v>0</v>
          </cell>
          <cell r="D10">
            <v>0</v>
          </cell>
          <cell r="E10">
            <v>0</v>
          </cell>
          <cell r="F10">
            <v>0</v>
          </cell>
          <cell r="G10">
            <v>0</v>
          </cell>
          <cell r="H10">
            <v>0</v>
          </cell>
          <cell r="K10">
            <v>0</v>
          </cell>
          <cell r="L10">
            <v>0</v>
          </cell>
          <cell r="M10">
            <v>0</v>
          </cell>
          <cell r="N10">
            <v>0</v>
          </cell>
        </row>
        <row r="11">
          <cell r="B11" t="str">
            <v>Market and currency movements</v>
          </cell>
          <cell r="C11">
            <v>-7.300000000000011</v>
          </cell>
          <cell r="D11">
            <v>7.500000000000014</v>
          </cell>
          <cell r="E11">
            <v>11.200000000000003</v>
          </cell>
          <cell r="F11">
            <v>3.299999999999983</v>
          </cell>
          <cell r="G11">
            <v>-7.300000000000011</v>
          </cell>
          <cell r="H11">
            <v>0.20000000000000284</v>
          </cell>
          <cell r="I11">
            <v>11.400000000000006</v>
          </cell>
          <cell r="J11">
            <v>14.699999999999989</v>
          </cell>
          <cell r="K11">
            <v>0</v>
          </cell>
          <cell r="L11">
            <v>4</v>
          </cell>
          <cell r="M11">
            <v>3.6000000000000227</v>
          </cell>
          <cell r="N11">
            <v>8.399999999999977</v>
          </cell>
          <cell r="O11">
            <v>0</v>
          </cell>
          <cell r="P11">
            <v>4</v>
          </cell>
          <cell r="Q11">
            <v>7.600000000000023</v>
          </cell>
          <cell r="R11">
            <v>16</v>
          </cell>
        </row>
        <row r="13">
          <cell r="B13" t="str">
            <v>Net movement in FUM</v>
          </cell>
          <cell r="C13">
            <v>-7.900000000000011</v>
          </cell>
          <cell r="D13">
            <v>6.900000000000015</v>
          </cell>
          <cell r="E13">
            <v>10.800000000000004</v>
          </cell>
          <cell r="F13">
            <v>2.8999999999999826</v>
          </cell>
          <cell r="G13">
            <v>-7.900000000000011</v>
          </cell>
          <cell r="H13">
            <v>-0.9999999999999973</v>
          </cell>
          <cell r="I13">
            <v>9.800000000000006</v>
          </cell>
          <cell r="J13">
            <v>12.699999999999989</v>
          </cell>
          <cell r="K13">
            <v>0</v>
          </cell>
          <cell r="L13">
            <v>2.5</v>
          </cell>
          <cell r="M13">
            <v>2.2000000000000224</v>
          </cell>
          <cell r="N13">
            <v>6.399999999999978</v>
          </cell>
          <cell r="O13">
            <v>0</v>
          </cell>
          <cell r="P13">
            <v>2.5</v>
          </cell>
          <cell r="Q13">
            <v>4.700000000000022</v>
          </cell>
          <cell r="R13">
            <v>11.100000000000001</v>
          </cell>
        </row>
        <row r="15">
          <cell r="B15" t="str">
            <v>Closing FUM</v>
          </cell>
          <cell r="C15">
            <v>114.1</v>
          </cell>
          <cell r="D15">
            <v>121.00000000000001</v>
          </cell>
          <cell r="E15">
            <v>131.8</v>
          </cell>
          <cell r="F15">
            <v>134.7</v>
          </cell>
          <cell r="G15">
            <v>114.1</v>
          </cell>
          <cell r="H15">
            <v>121</v>
          </cell>
          <cell r="I15">
            <v>131.8</v>
          </cell>
          <cell r="J15">
            <v>134.7</v>
          </cell>
          <cell r="K15">
            <v>134.7</v>
          </cell>
          <cell r="L15">
            <v>137.2</v>
          </cell>
          <cell r="M15">
            <v>139.4</v>
          </cell>
          <cell r="N15">
            <v>145.79999999999998</v>
          </cell>
          <cell r="O15">
            <v>134.7</v>
          </cell>
          <cell r="P15">
            <v>137.2</v>
          </cell>
          <cell r="Q15">
            <v>139.4</v>
          </cell>
          <cell r="R15">
            <v>145.8</v>
          </cell>
        </row>
      </sheetData>
      <sheetData sheetId="26">
        <row r="4">
          <cell r="B4" t="str">
            <v>Retail:</v>
          </cell>
        </row>
        <row r="5">
          <cell r="B5" t="str">
            <v>Opening FUM (as at 31/12/03)</v>
          </cell>
          <cell r="C5">
            <v>1015</v>
          </cell>
          <cell r="D5">
            <v>947</v>
          </cell>
          <cell r="E5">
            <v>1075</v>
          </cell>
          <cell r="F5">
            <v>1123</v>
          </cell>
          <cell r="G5">
            <v>1015</v>
          </cell>
          <cell r="H5">
            <v>1015</v>
          </cell>
          <cell r="I5">
            <v>1015</v>
          </cell>
          <cell r="J5">
            <v>1015</v>
          </cell>
          <cell r="K5">
            <v>1190</v>
          </cell>
          <cell r="L5">
            <v>1173</v>
          </cell>
          <cell r="M5">
            <v>1192.0000000000002</v>
          </cell>
          <cell r="N5">
            <v>1209</v>
          </cell>
          <cell r="O5">
            <v>1190</v>
          </cell>
          <cell r="P5">
            <v>1190</v>
          </cell>
          <cell r="Q5">
            <v>1190</v>
          </cell>
          <cell r="R5">
            <v>1190</v>
          </cell>
        </row>
        <row r="7">
          <cell r="B7" t="str">
            <v>Gross inflows</v>
          </cell>
          <cell r="C7">
            <v>27.1</v>
          </cell>
          <cell r="D7">
            <v>46.99999999999999</v>
          </cell>
          <cell r="E7">
            <v>29.10000000000001</v>
          </cell>
          <cell r="F7">
            <v>33.8</v>
          </cell>
          <cell r="G7">
            <v>27.1</v>
          </cell>
          <cell r="H7">
            <v>74.1</v>
          </cell>
          <cell r="I7">
            <v>103.2</v>
          </cell>
          <cell r="J7">
            <v>137</v>
          </cell>
          <cell r="K7">
            <v>29.9</v>
          </cell>
          <cell r="L7">
            <v>42.9</v>
          </cell>
          <cell r="M7">
            <v>39.5</v>
          </cell>
          <cell r="N7">
            <v>38.60000000000001</v>
          </cell>
          <cell r="O7">
            <v>29.9</v>
          </cell>
          <cell r="P7">
            <v>72.8</v>
          </cell>
          <cell r="Q7">
            <v>112.3</v>
          </cell>
          <cell r="R7">
            <v>150.9</v>
          </cell>
        </row>
        <row r="8">
          <cell r="B8" t="str">
            <v>Less redemptions</v>
          </cell>
          <cell r="C8">
            <v>-40.3</v>
          </cell>
          <cell r="D8">
            <v>-35.2</v>
          </cell>
          <cell r="E8">
            <v>-25.200000000000003</v>
          </cell>
          <cell r="F8">
            <v>-35.3</v>
          </cell>
          <cell r="G8">
            <v>-40.3</v>
          </cell>
          <cell r="H8">
            <v>-75.5</v>
          </cell>
          <cell r="I8">
            <v>-100.7</v>
          </cell>
          <cell r="J8">
            <v>-136</v>
          </cell>
          <cell r="K8">
            <v>-42.5</v>
          </cell>
          <cell r="L8">
            <v>-41.400000000000006</v>
          </cell>
          <cell r="M8">
            <v>-38.89999999999999</v>
          </cell>
          <cell r="N8">
            <v>-50.8</v>
          </cell>
          <cell r="O8">
            <v>-42.5</v>
          </cell>
          <cell r="P8">
            <v>-83.9</v>
          </cell>
          <cell r="Q8">
            <v>-122.8</v>
          </cell>
          <cell r="R8">
            <v>-173.6</v>
          </cell>
        </row>
        <row r="9">
          <cell r="B9" t="str">
            <v>Net flows</v>
          </cell>
          <cell r="C9">
            <v>-13.199999999999996</v>
          </cell>
          <cell r="D9">
            <v>11.79999999999999</v>
          </cell>
          <cell r="E9">
            <v>3.9000000000000057</v>
          </cell>
          <cell r="F9">
            <v>-1.5</v>
          </cell>
          <cell r="G9">
            <v>-13.199999999999996</v>
          </cell>
          <cell r="H9">
            <v>-1.4000000000000057</v>
          </cell>
          <cell r="I9">
            <v>2.5</v>
          </cell>
          <cell r="J9">
            <v>1</v>
          </cell>
          <cell r="K9">
            <v>-12.600000000000001</v>
          </cell>
          <cell r="L9">
            <v>1.499999999999993</v>
          </cell>
          <cell r="M9">
            <v>0.6000000000000085</v>
          </cell>
          <cell r="N9">
            <v>-12.199999999999989</v>
          </cell>
          <cell r="O9">
            <v>-12.600000000000001</v>
          </cell>
          <cell r="P9">
            <v>-11.100000000000009</v>
          </cell>
          <cell r="Q9">
            <v>-10.5</v>
          </cell>
          <cell r="R9">
            <v>-22.69999999999999</v>
          </cell>
        </row>
        <row r="10">
          <cell r="B10" t="str">
            <v>Other movements</v>
          </cell>
          <cell r="C10">
            <v>18</v>
          </cell>
          <cell r="D10">
            <v>-18</v>
          </cell>
          <cell r="E10">
            <v>0</v>
          </cell>
          <cell r="F10">
            <v>0</v>
          </cell>
          <cell r="G10">
            <v>18</v>
          </cell>
          <cell r="H10">
            <v>0</v>
          </cell>
          <cell r="K10">
            <v>0</v>
          </cell>
          <cell r="L10">
            <v>0</v>
          </cell>
          <cell r="M10">
            <v>0</v>
          </cell>
          <cell r="N10">
            <v>0</v>
          </cell>
        </row>
        <row r="11">
          <cell r="B11" t="str">
            <v>Market and currency movements</v>
          </cell>
          <cell r="C11">
            <v>-72.79999999999995</v>
          </cell>
          <cell r="D11">
            <v>134.20000000000005</v>
          </cell>
          <cell r="E11">
            <v>44.09999999999991</v>
          </cell>
          <cell r="F11">
            <v>68.5</v>
          </cell>
          <cell r="G11">
            <v>-72.79999999999995</v>
          </cell>
          <cell r="H11">
            <v>61.40000000000009</v>
          </cell>
          <cell r="I11">
            <v>105.5</v>
          </cell>
          <cell r="J11">
            <v>174</v>
          </cell>
          <cell r="K11">
            <v>-4.400000000000091</v>
          </cell>
          <cell r="L11">
            <v>17.500000000000227</v>
          </cell>
          <cell r="M11">
            <v>16.399999999999864</v>
          </cell>
          <cell r="N11">
            <v>46.79999999999973</v>
          </cell>
          <cell r="O11">
            <v>-4.400000000000091</v>
          </cell>
          <cell r="P11">
            <v>13.100000000000136</v>
          </cell>
          <cell r="Q11">
            <v>29.5</v>
          </cell>
          <cell r="R11">
            <v>76.29999999999973</v>
          </cell>
        </row>
        <row r="13">
          <cell r="B13" t="str">
            <v>Net movement in FUM</v>
          </cell>
          <cell r="C13">
            <v>-67.99999999999994</v>
          </cell>
          <cell r="D13">
            <v>128.00000000000003</v>
          </cell>
          <cell r="E13">
            <v>47.999999999999915</v>
          </cell>
          <cell r="F13">
            <v>67</v>
          </cell>
          <cell r="G13">
            <v>-67.99999999999994</v>
          </cell>
          <cell r="H13">
            <v>60.000000000000085</v>
          </cell>
          <cell r="I13">
            <v>108</v>
          </cell>
          <cell r="J13">
            <v>175</v>
          </cell>
          <cell r="K13">
            <v>-17.000000000000092</v>
          </cell>
          <cell r="L13">
            <v>19.00000000000022</v>
          </cell>
          <cell r="M13">
            <v>16.999999999999872</v>
          </cell>
          <cell r="N13">
            <v>34.59999999999974</v>
          </cell>
          <cell r="O13">
            <v>-17.000000000000092</v>
          </cell>
          <cell r="P13">
            <v>2.000000000000128</v>
          </cell>
          <cell r="Q13">
            <v>19</v>
          </cell>
          <cell r="R13">
            <v>53.59999999999974</v>
          </cell>
        </row>
        <row r="15">
          <cell r="B15" t="str">
            <v>Closing FUM</v>
          </cell>
          <cell r="C15">
            <v>947</v>
          </cell>
          <cell r="D15">
            <v>1075</v>
          </cell>
          <cell r="E15">
            <v>1123</v>
          </cell>
          <cell r="F15">
            <v>1190</v>
          </cell>
          <cell r="G15">
            <v>947</v>
          </cell>
          <cell r="H15">
            <v>1075</v>
          </cell>
          <cell r="I15">
            <v>1123</v>
          </cell>
          <cell r="J15">
            <v>1190</v>
          </cell>
          <cell r="K15">
            <v>1173</v>
          </cell>
          <cell r="L15">
            <v>1192.0000000000002</v>
          </cell>
          <cell r="M15">
            <v>1209</v>
          </cell>
          <cell r="N15">
            <v>1243.5999999999997</v>
          </cell>
          <cell r="O15">
            <v>1173</v>
          </cell>
          <cell r="P15">
            <v>1192</v>
          </cell>
          <cell r="Q15">
            <v>1209</v>
          </cell>
          <cell r="R15">
            <v>1243.6</v>
          </cell>
        </row>
      </sheetData>
      <sheetData sheetId="28">
        <row r="4">
          <cell r="B4" t="str">
            <v>Retail:</v>
          </cell>
        </row>
        <row r="5">
          <cell r="B5" t="str">
            <v>Opening FUM (as at 31/12/03)</v>
          </cell>
          <cell r="C5">
            <v>7587.313494768</v>
          </cell>
          <cell r="D5">
            <v>7430.799999999999</v>
          </cell>
          <cell r="E5">
            <v>8113.9</v>
          </cell>
          <cell r="F5">
            <v>8448.8</v>
          </cell>
          <cell r="G5">
            <v>7587.313494768</v>
          </cell>
          <cell r="H5">
            <v>7587.313494768</v>
          </cell>
          <cell r="I5">
            <v>7587.313494768</v>
          </cell>
          <cell r="J5">
            <v>7587.313494768</v>
          </cell>
          <cell r="K5">
            <v>8818.5</v>
          </cell>
          <cell r="L5">
            <v>8928.6</v>
          </cell>
          <cell r="M5">
            <v>9062.8</v>
          </cell>
          <cell r="N5">
            <v>9378</v>
          </cell>
          <cell r="O5">
            <v>8818.5</v>
          </cell>
          <cell r="P5">
            <v>8818.5</v>
          </cell>
          <cell r="Q5">
            <v>8818.5</v>
          </cell>
          <cell r="R5">
            <v>8818.5</v>
          </cell>
        </row>
        <row r="7">
          <cell r="B7" t="str">
            <v>Gross inflows</v>
          </cell>
          <cell r="C7">
            <v>265.1</v>
          </cell>
          <cell r="D7">
            <v>269.1</v>
          </cell>
          <cell r="E7">
            <v>275.0999999999999</v>
          </cell>
          <cell r="F7">
            <v>258.70000000000005</v>
          </cell>
          <cell r="G7">
            <v>265.1</v>
          </cell>
          <cell r="H7">
            <v>534.2</v>
          </cell>
          <cell r="I7">
            <v>809.3</v>
          </cell>
          <cell r="J7">
            <v>1068</v>
          </cell>
          <cell r="K7">
            <v>327.2</v>
          </cell>
          <cell r="L7">
            <v>394.8</v>
          </cell>
          <cell r="M7">
            <v>402.29999999999995</v>
          </cell>
          <cell r="N7">
            <v>670.5</v>
          </cell>
          <cell r="O7">
            <v>327.2</v>
          </cell>
          <cell r="P7">
            <v>722</v>
          </cell>
          <cell r="Q7">
            <v>1124.3</v>
          </cell>
          <cell r="R7">
            <v>1794.8</v>
          </cell>
        </row>
        <row r="8">
          <cell r="B8" t="str">
            <v>Less redemptions</v>
          </cell>
          <cell r="C8">
            <v>-197.4</v>
          </cell>
          <cell r="D8">
            <v>-203.79999999999998</v>
          </cell>
          <cell r="E8">
            <v>-211.00000000000006</v>
          </cell>
          <cell r="F8">
            <v>-270.69999999999993</v>
          </cell>
          <cell r="G8">
            <v>-197.4</v>
          </cell>
          <cell r="H8">
            <v>-401.2</v>
          </cell>
          <cell r="I8">
            <v>-612.2</v>
          </cell>
          <cell r="J8">
            <v>-882.9</v>
          </cell>
          <cell r="K8">
            <v>-320.6</v>
          </cell>
          <cell r="L8">
            <v>-313.9</v>
          </cell>
          <cell r="M8">
            <v>-322.9</v>
          </cell>
          <cell r="N8">
            <v>-393.9</v>
          </cell>
          <cell r="O8">
            <v>-320.6</v>
          </cell>
          <cell r="P8">
            <v>-634.5</v>
          </cell>
          <cell r="Q8">
            <v>-957.4</v>
          </cell>
          <cell r="R8">
            <v>-1351.3</v>
          </cell>
        </row>
        <row r="9">
          <cell r="B9" t="str">
            <v>Net flows</v>
          </cell>
          <cell r="C9">
            <v>67.70000000000002</v>
          </cell>
          <cell r="D9">
            <v>65.30000000000004</v>
          </cell>
          <cell r="E9">
            <v>64.09999999999985</v>
          </cell>
          <cell r="F9">
            <v>-11.999999999999886</v>
          </cell>
          <cell r="G9">
            <v>67.70000000000002</v>
          </cell>
          <cell r="H9">
            <v>133.00000000000006</v>
          </cell>
          <cell r="I9">
            <v>197.0999999999999</v>
          </cell>
          <cell r="J9">
            <v>185.10000000000002</v>
          </cell>
          <cell r="K9">
            <v>6.599999999999966</v>
          </cell>
          <cell r="L9">
            <v>80.90000000000003</v>
          </cell>
          <cell r="M9">
            <v>79.39999999999998</v>
          </cell>
          <cell r="N9">
            <v>276.6</v>
          </cell>
          <cell r="O9">
            <v>6.599999999999966</v>
          </cell>
          <cell r="P9">
            <v>87.5</v>
          </cell>
          <cell r="Q9">
            <v>166.89999999999998</v>
          </cell>
          <cell r="R9">
            <v>443.5</v>
          </cell>
        </row>
        <row r="10">
          <cell r="B10" t="str">
            <v>Other movements</v>
          </cell>
          <cell r="C10">
            <v>-14</v>
          </cell>
          <cell r="D10">
            <v>0</v>
          </cell>
          <cell r="E10">
            <v>0</v>
          </cell>
          <cell r="F10">
            <v>0</v>
          </cell>
          <cell r="G10">
            <v>-14</v>
          </cell>
          <cell r="H10">
            <v>-14</v>
          </cell>
          <cell r="I10">
            <v>-14</v>
          </cell>
          <cell r="J10">
            <v>-14</v>
          </cell>
          <cell r="K10">
            <v>0</v>
          </cell>
          <cell r="L10">
            <v>0</v>
          </cell>
          <cell r="M10">
            <v>0</v>
          </cell>
          <cell r="N10">
            <v>0</v>
          </cell>
        </row>
        <row r="11">
          <cell r="B11" t="str">
            <v>Market and currency movements</v>
          </cell>
          <cell r="C11">
            <v>-210.2134947680006</v>
          </cell>
          <cell r="D11">
            <v>617.8000000000002</v>
          </cell>
          <cell r="E11">
            <v>270.7999999999993</v>
          </cell>
          <cell r="F11">
            <v>381.6999999999998</v>
          </cell>
          <cell r="G11">
            <v>-210.2134947680006</v>
          </cell>
          <cell r="H11">
            <v>407.5865052319996</v>
          </cell>
          <cell r="I11">
            <v>678.3865052319989</v>
          </cell>
          <cell r="J11">
            <v>1060.0865052319987</v>
          </cell>
          <cell r="K11">
            <v>103.5</v>
          </cell>
          <cell r="L11">
            <v>53.29999999999927</v>
          </cell>
          <cell r="M11">
            <v>235.8000000000011</v>
          </cell>
          <cell r="N11">
            <v>568.6000000000004</v>
          </cell>
          <cell r="O11">
            <v>103.5</v>
          </cell>
          <cell r="P11">
            <v>156.79999999999927</v>
          </cell>
          <cell r="Q11">
            <v>392.60000000000036</v>
          </cell>
          <cell r="R11">
            <v>961.2000000000007</v>
          </cell>
        </row>
        <row r="13">
          <cell r="B13" t="str">
            <v>Net movement in FUM</v>
          </cell>
          <cell r="C13">
            <v>-156.51349476800058</v>
          </cell>
          <cell r="D13">
            <v>683.1000000000003</v>
          </cell>
          <cell r="E13">
            <v>334.8999999999991</v>
          </cell>
          <cell r="F13">
            <v>369.69999999999993</v>
          </cell>
          <cell r="G13">
            <v>-156.51349476800058</v>
          </cell>
          <cell r="H13">
            <v>526.5865052319996</v>
          </cell>
          <cell r="I13">
            <v>861.4865052319988</v>
          </cell>
          <cell r="J13">
            <v>1231.1865052319986</v>
          </cell>
          <cell r="K13">
            <v>110.09999999999997</v>
          </cell>
          <cell r="L13">
            <v>134.1999999999993</v>
          </cell>
          <cell r="M13">
            <v>315.20000000000107</v>
          </cell>
          <cell r="N13">
            <v>845.2000000000004</v>
          </cell>
          <cell r="O13">
            <v>110.09999999999997</v>
          </cell>
          <cell r="P13">
            <v>244.29999999999927</v>
          </cell>
          <cell r="Q13">
            <v>559.5000000000003</v>
          </cell>
          <cell r="R13">
            <v>1404.7000000000007</v>
          </cell>
        </row>
        <row r="15">
          <cell r="B15" t="str">
            <v>Closing FUM</v>
          </cell>
          <cell r="C15">
            <v>7430.799999999999</v>
          </cell>
          <cell r="D15">
            <v>8113.9</v>
          </cell>
          <cell r="E15">
            <v>8448.8</v>
          </cell>
          <cell r="F15">
            <v>8818.5</v>
          </cell>
          <cell r="G15">
            <v>7430.8</v>
          </cell>
          <cell r="H15">
            <v>8113.9</v>
          </cell>
          <cell r="I15">
            <v>8448.8</v>
          </cell>
          <cell r="J15">
            <v>8818.5</v>
          </cell>
          <cell r="K15">
            <v>8928.6</v>
          </cell>
          <cell r="L15">
            <v>9062.8</v>
          </cell>
          <cell r="M15">
            <v>9378</v>
          </cell>
          <cell r="N15">
            <v>10223.2</v>
          </cell>
          <cell r="O15">
            <v>8928.6</v>
          </cell>
          <cell r="P15">
            <v>9062.8</v>
          </cell>
          <cell r="Q15">
            <v>9378</v>
          </cell>
          <cell r="R15">
            <v>10223.2</v>
          </cell>
        </row>
        <row r="21">
          <cell r="B21" t="str">
            <v>Institutional</v>
          </cell>
        </row>
        <row r="22">
          <cell r="B22" t="str">
            <v>Opening FUM (as at 31/12/03)</v>
          </cell>
          <cell r="C22">
            <v>11559.53</v>
          </cell>
          <cell r="D22">
            <v>12185.46</v>
          </cell>
          <cell r="E22">
            <v>13020.6</v>
          </cell>
          <cell r="F22">
            <v>13489.87</v>
          </cell>
          <cell r="G22">
            <v>11559.53</v>
          </cell>
          <cell r="H22">
            <v>11559.53</v>
          </cell>
          <cell r="I22">
            <v>11559.53</v>
          </cell>
          <cell r="J22">
            <v>11559.53</v>
          </cell>
          <cell r="K22">
            <v>14048.85</v>
          </cell>
          <cell r="L22">
            <v>13420.740000000002</v>
          </cell>
          <cell r="M22">
            <v>14051.7</v>
          </cell>
          <cell r="N22">
            <v>15148.6</v>
          </cell>
          <cell r="O22">
            <v>14048.85</v>
          </cell>
          <cell r="P22">
            <v>14048.85</v>
          </cell>
          <cell r="Q22">
            <v>14048.85</v>
          </cell>
          <cell r="R22">
            <v>14048.85</v>
          </cell>
        </row>
        <row r="24">
          <cell r="B24" t="str">
            <v>Gross inflows</v>
          </cell>
          <cell r="C24">
            <v>890.98</v>
          </cell>
          <cell r="D24">
            <v>514.8199999999999</v>
          </cell>
          <cell r="E24">
            <v>702.01</v>
          </cell>
          <cell r="F24">
            <v>478.07000000000016</v>
          </cell>
          <cell r="G24">
            <v>890.98</v>
          </cell>
          <cell r="H24">
            <v>1405.8</v>
          </cell>
          <cell r="I24">
            <v>2107.81</v>
          </cell>
          <cell r="J24">
            <v>2585.88</v>
          </cell>
          <cell r="K24">
            <v>364.73</v>
          </cell>
          <cell r="L24">
            <v>1013.1700000000001</v>
          </cell>
          <cell r="M24">
            <v>831.46</v>
          </cell>
          <cell r="N24">
            <v>1681.44</v>
          </cell>
          <cell r="O24">
            <v>364.73</v>
          </cell>
          <cell r="P24">
            <v>1377.9</v>
          </cell>
          <cell r="Q24">
            <v>2209.36</v>
          </cell>
          <cell r="R24">
            <v>3890.8</v>
          </cell>
        </row>
        <row r="25">
          <cell r="B25" t="str">
            <v>Less redemptions</v>
          </cell>
          <cell r="C25">
            <v>-315.72</v>
          </cell>
          <cell r="D25">
            <v>-386.43999999999994</v>
          </cell>
          <cell r="E25">
            <v>-418.17999999999995</v>
          </cell>
          <cell r="F25">
            <v>-296.60000000000014</v>
          </cell>
          <cell r="G25">
            <v>-315.72</v>
          </cell>
          <cell r="H25">
            <v>-702.16</v>
          </cell>
          <cell r="I25">
            <v>-1120.34</v>
          </cell>
          <cell r="J25">
            <v>-1416.94</v>
          </cell>
          <cell r="K25">
            <v>-1244.28</v>
          </cell>
          <cell r="L25">
            <v>-297.6200000000001</v>
          </cell>
          <cell r="M25">
            <v>-204.33999999999992</v>
          </cell>
          <cell r="N25">
            <v>-557.26</v>
          </cell>
          <cell r="O25">
            <v>-1244.28</v>
          </cell>
          <cell r="P25">
            <v>-1541.9</v>
          </cell>
          <cell r="Q25">
            <v>-1746.24</v>
          </cell>
          <cell r="R25">
            <v>-2303.5</v>
          </cell>
        </row>
        <row r="26">
          <cell r="B26" t="str">
            <v>Net flows</v>
          </cell>
          <cell r="C26">
            <v>575.26</v>
          </cell>
          <cell r="D26">
            <v>128.38</v>
          </cell>
          <cell r="E26">
            <v>283.83000000000004</v>
          </cell>
          <cell r="F26">
            <v>181.47000000000003</v>
          </cell>
          <cell r="G26">
            <v>575.26</v>
          </cell>
          <cell r="H26">
            <v>703.64</v>
          </cell>
          <cell r="I26">
            <v>987.47</v>
          </cell>
          <cell r="J26">
            <v>1168.94</v>
          </cell>
          <cell r="K26">
            <v>-879.55</v>
          </cell>
          <cell r="L26">
            <v>715.55</v>
          </cell>
          <cell r="M26">
            <v>627.1200000000001</v>
          </cell>
          <cell r="N26">
            <v>1124.18</v>
          </cell>
          <cell r="O26">
            <v>-879.55</v>
          </cell>
          <cell r="P26">
            <v>-164</v>
          </cell>
          <cell r="Q26">
            <v>463.1200000000001</v>
          </cell>
          <cell r="R26">
            <v>1587.3000000000002</v>
          </cell>
        </row>
        <row r="27">
          <cell r="B27" t="str">
            <v>Other movements</v>
          </cell>
          <cell r="C27">
            <v>0</v>
          </cell>
          <cell r="D27">
            <v>0</v>
          </cell>
          <cell r="E27">
            <v>0</v>
          </cell>
          <cell r="F27">
            <v>0</v>
          </cell>
          <cell r="K27">
            <v>97.8</v>
          </cell>
          <cell r="L27">
            <v>-138.4</v>
          </cell>
          <cell r="M27">
            <v>62.900000000000006</v>
          </cell>
          <cell r="N27">
            <v>122.3</v>
          </cell>
          <cell r="O27">
            <v>97.8</v>
          </cell>
          <cell r="P27">
            <v>-40.6</v>
          </cell>
          <cell r="Q27">
            <v>22.3</v>
          </cell>
          <cell r="R27">
            <v>144.6</v>
          </cell>
        </row>
        <row r="28">
          <cell r="B28" t="str">
            <v>Market and currency movements</v>
          </cell>
          <cell r="C28">
            <v>50.669999999998254</v>
          </cell>
          <cell r="D28">
            <v>706.760000000002</v>
          </cell>
          <cell r="E28">
            <v>185.4400000000005</v>
          </cell>
          <cell r="F28">
            <v>377.5100000000002</v>
          </cell>
          <cell r="G28">
            <v>50.669999999998254</v>
          </cell>
          <cell r="H28">
            <v>757.4300000000003</v>
          </cell>
          <cell r="I28">
            <v>942.8700000000008</v>
          </cell>
          <cell r="J28">
            <v>1320.380000000001</v>
          </cell>
          <cell r="K28">
            <v>153.64000000000124</v>
          </cell>
          <cell r="L28">
            <v>53.80999999999949</v>
          </cell>
          <cell r="M28">
            <v>406.8799999999992</v>
          </cell>
          <cell r="N28">
            <v>697.119999999999</v>
          </cell>
          <cell r="O28">
            <v>153.64000000000124</v>
          </cell>
          <cell r="P28">
            <v>207.45000000000073</v>
          </cell>
          <cell r="Q28">
            <v>614.3299999999999</v>
          </cell>
          <cell r="R28">
            <v>1311.449999999999</v>
          </cell>
        </row>
        <row r="30">
          <cell r="B30" t="str">
            <v>Net movement in FUM</v>
          </cell>
          <cell r="C30">
            <v>625.9299999999982</v>
          </cell>
          <cell r="D30">
            <v>835.140000000002</v>
          </cell>
          <cell r="E30">
            <v>469.27000000000055</v>
          </cell>
          <cell r="F30">
            <v>558.9800000000002</v>
          </cell>
          <cell r="G30">
            <v>625.9299999999982</v>
          </cell>
          <cell r="H30">
            <v>1461.0700000000002</v>
          </cell>
          <cell r="I30">
            <v>1930.3400000000008</v>
          </cell>
          <cell r="J30">
            <v>2489.320000000001</v>
          </cell>
          <cell r="K30">
            <v>-628.1099999999988</v>
          </cell>
          <cell r="L30">
            <v>630.9599999999995</v>
          </cell>
          <cell r="M30">
            <v>1096.8999999999992</v>
          </cell>
          <cell r="N30">
            <v>1943.599999999999</v>
          </cell>
          <cell r="O30">
            <v>-628.1099999999988</v>
          </cell>
          <cell r="P30">
            <v>2.8500000000007333</v>
          </cell>
          <cell r="Q30">
            <v>1099.75</v>
          </cell>
          <cell r="R30">
            <v>3043.349999999999</v>
          </cell>
        </row>
        <row r="32">
          <cell r="B32" t="str">
            <v>Closing FUM</v>
          </cell>
          <cell r="C32">
            <v>12185.46</v>
          </cell>
          <cell r="D32">
            <v>13020.6</v>
          </cell>
          <cell r="E32">
            <v>13489.87</v>
          </cell>
          <cell r="F32">
            <v>14048.85</v>
          </cell>
          <cell r="G32">
            <v>12185.46</v>
          </cell>
          <cell r="H32">
            <v>13020.6</v>
          </cell>
          <cell r="I32">
            <v>13489.87</v>
          </cell>
          <cell r="J32">
            <v>14048.85</v>
          </cell>
          <cell r="K32">
            <v>13420.740000000002</v>
          </cell>
          <cell r="L32">
            <v>14051.7</v>
          </cell>
          <cell r="M32">
            <v>15148.6</v>
          </cell>
          <cell r="N32">
            <v>17092.2</v>
          </cell>
          <cell r="O32">
            <v>13420.74</v>
          </cell>
          <cell r="P32">
            <v>14051.7</v>
          </cell>
          <cell r="Q32">
            <v>15148.6</v>
          </cell>
          <cell r="R32">
            <v>17092.2</v>
          </cell>
        </row>
      </sheetData>
      <sheetData sheetId="29">
        <row r="9">
          <cell r="B9" t="str">
            <v>Individual Pensions - Germany</v>
          </cell>
          <cell r="C9">
            <v>0</v>
          </cell>
          <cell r="D9">
            <v>0</v>
          </cell>
          <cell r="E9">
            <v>0</v>
          </cell>
          <cell r="F9">
            <v>0</v>
          </cell>
          <cell r="G9">
            <v>0</v>
          </cell>
          <cell r="K9">
            <v>0</v>
          </cell>
          <cell r="L9">
            <v>0</v>
          </cell>
          <cell r="M9">
            <v>0</v>
          </cell>
          <cell r="N9">
            <v>0</v>
          </cell>
        </row>
        <row r="10">
          <cell r="B10" t="str">
            <v>Individual Pensions - Other</v>
          </cell>
          <cell r="C10">
            <v>0</v>
          </cell>
          <cell r="D10">
            <v>0</v>
          </cell>
          <cell r="E10">
            <v>0</v>
          </cell>
          <cell r="F10">
            <v>0</v>
          </cell>
          <cell r="G10">
            <v>0</v>
          </cell>
          <cell r="K10">
            <v>0</v>
          </cell>
          <cell r="L10">
            <v>0</v>
          </cell>
          <cell r="M10">
            <v>0</v>
          </cell>
          <cell r="N10">
            <v>0</v>
          </cell>
        </row>
        <row r="11">
          <cell r="B11" t="str">
            <v>Individual Pensions</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row>
        <row r="12">
          <cell r="B12" t="str">
            <v>Life</v>
          </cell>
          <cell r="C12">
            <v>0</v>
          </cell>
          <cell r="D12">
            <v>0</v>
          </cell>
          <cell r="E12">
            <v>0</v>
          </cell>
          <cell r="F12">
            <v>0</v>
          </cell>
          <cell r="K12">
            <v>0</v>
          </cell>
          <cell r="L12">
            <v>0</v>
          </cell>
          <cell r="M12">
            <v>0</v>
          </cell>
          <cell r="N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row>
        <row r="14">
          <cell r="B14" t="str">
            <v>Investment Products - Germany</v>
          </cell>
          <cell r="C14">
            <v>0</v>
          </cell>
          <cell r="D14">
            <v>0</v>
          </cell>
          <cell r="E14">
            <v>0</v>
          </cell>
          <cell r="F14">
            <v>0</v>
          </cell>
          <cell r="G14">
            <v>0</v>
          </cell>
          <cell r="K14">
            <v>0</v>
          </cell>
          <cell r="L14">
            <v>0</v>
          </cell>
          <cell r="M14">
            <v>0</v>
          </cell>
          <cell r="N14">
            <v>0</v>
          </cell>
        </row>
        <row r="15">
          <cell r="B15" t="str">
            <v>Investment Products - France</v>
          </cell>
          <cell r="C15">
            <v>0</v>
          </cell>
          <cell r="D15">
            <v>0</v>
          </cell>
          <cell r="E15">
            <v>0</v>
          </cell>
          <cell r="F15">
            <v>0</v>
          </cell>
          <cell r="G15">
            <v>0</v>
          </cell>
          <cell r="K15">
            <v>0</v>
          </cell>
          <cell r="L15">
            <v>0</v>
          </cell>
          <cell r="M15">
            <v>0</v>
          </cell>
          <cell r="N15">
            <v>0</v>
          </cell>
        </row>
        <row r="16">
          <cell r="B16" t="str">
            <v>Investment Products - Other</v>
          </cell>
          <cell r="C16">
            <v>0.0011</v>
          </cell>
          <cell r="D16">
            <v>0</v>
          </cell>
          <cell r="E16">
            <v>0</v>
          </cell>
          <cell r="F16">
            <v>0</v>
          </cell>
          <cell r="G16">
            <v>0.0011</v>
          </cell>
          <cell r="K16">
            <v>0.057</v>
          </cell>
          <cell r="L16">
            <v>0.287</v>
          </cell>
          <cell r="M16">
            <v>0.7390000000000001</v>
          </cell>
          <cell r="N16">
            <v>1.4080000000000001</v>
          </cell>
          <cell r="O16">
            <v>0.057</v>
          </cell>
          <cell r="P16">
            <v>0.344</v>
          </cell>
          <cell r="Q16">
            <v>1.083</v>
          </cell>
          <cell r="R16">
            <v>2.491</v>
          </cell>
        </row>
        <row r="17">
          <cell r="B17" t="str">
            <v>Investment Products</v>
          </cell>
          <cell r="C17">
            <v>0.0011</v>
          </cell>
          <cell r="D17">
            <v>0</v>
          </cell>
          <cell r="E17">
            <v>0</v>
          </cell>
          <cell r="F17">
            <v>0</v>
          </cell>
          <cell r="G17">
            <v>0.0011</v>
          </cell>
          <cell r="H17">
            <v>0</v>
          </cell>
          <cell r="I17">
            <v>0</v>
          </cell>
          <cell r="J17">
            <v>0</v>
          </cell>
          <cell r="K17">
            <v>0.057</v>
          </cell>
          <cell r="L17">
            <v>0.287</v>
          </cell>
          <cell r="M17">
            <v>0.7390000000000001</v>
          </cell>
          <cell r="N17">
            <v>1.4080000000000001</v>
          </cell>
          <cell r="O17">
            <v>0.057</v>
          </cell>
          <cell r="P17">
            <v>0.344</v>
          </cell>
          <cell r="Q17">
            <v>1.083</v>
          </cell>
          <cell r="R17">
            <v>2.491</v>
          </cell>
        </row>
        <row r="18">
          <cell r="B18" t="str">
            <v>Total</v>
          </cell>
          <cell r="C18">
            <v>0.0011</v>
          </cell>
          <cell r="D18">
            <v>0</v>
          </cell>
          <cell r="E18">
            <v>0</v>
          </cell>
          <cell r="F18">
            <v>0</v>
          </cell>
          <cell r="G18">
            <v>0.0011</v>
          </cell>
          <cell r="H18">
            <v>0</v>
          </cell>
          <cell r="I18">
            <v>0</v>
          </cell>
          <cell r="J18">
            <v>0</v>
          </cell>
          <cell r="K18">
            <v>0.057</v>
          </cell>
          <cell r="L18">
            <v>0.287</v>
          </cell>
          <cell r="M18">
            <v>0.7390000000000001</v>
          </cell>
          <cell r="N18">
            <v>1.4080000000000001</v>
          </cell>
          <cell r="O18">
            <v>0.057</v>
          </cell>
          <cell r="P18">
            <v>0.344</v>
          </cell>
          <cell r="Q18">
            <v>1.083</v>
          </cell>
          <cell r="R18">
            <v>2.491</v>
          </cell>
        </row>
        <row r="21">
          <cell r="B21" t="str">
            <v>Individual Pensions - Germany</v>
          </cell>
          <cell r="C21">
            <v>0</v>
          </cell>
          <cell r="D21">
            <v>0</v>
          </cell>
          <cell r="E21">
            <v>0</v>
          </cell>
          <cell r="F21">
            <v>0</v>
          </cell>
          <cell r="G21">
            <v>0</v>
          </cell>
          <cell r="K21">
            <v>0</v>
          </cell>
          <cell r="L21">
            <v>0</v>
          </cell>
          <cell r="M21">
            <v>0</v>
          </cell>
          <cell r="N21">
            <v>0</v>
          </cell>
        </row>
        <row r="22">
          <cell r="B22" t="str">
            <v>Individual Pensions - Other</v>
          </cell>
          <cell r="C22">
            <v>0</v>
          </cell>
          <cell r="D22">
            <v>0</v>
          </cell>
          <cell r="E22">
            <v>0</v>
          </cell>
          <cell r="F22">
            <v>0</v>
          </cell>
          <cell r="K22">
            <v>0</v>
          </cell>
          <cell r="L22">
            <v>0</v>
          </cell>
          <cell r="M22">
            <v>0</v>
          </cell>
          <cell r="N22">
            <v>0</v>
          </cell>
        </row>
        <row r="23">
          <cell r="B23" t="str">
            <v>Individual Pensions</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row>
        <row r="24">
          <cell r="B24" t="str">
            <v>Life</v>
          </cell>
          <cell r="C24">
            <v>0</v>
          </cell>
          <cell r="D24">
            <v>0</v>
          </cell>
          <cell r="E24">
            <v>0</v>
          </cell>
          <cell r="F24">
            <v>0</v>
          </cell>
          <cell r="K24">
            <v>0</v>
          </cell>
          <cell r="L24">
            <v>0</v>
          </cell>
          <cell r="M24">
            <v>0</v>
          </cell>
          <cell r="N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t="str">
            <v>Investment Products - Germany</v>
          </cell>
          <cell r="C26">
            <v>0</v>
          </cell>
          <cell r="D26">
            <v>0</v>
          </cell>
          <cell r="E26">
            <v>0</v>
          </cell>
          <cell r="F26">
            <v>0</v>
          </cell>
          <cell r="G26">
            <v>0</v>
          </cell>
          <cell r="K26">
            <v>0</v>
          </cell>
          <cell r="L26">
            <v>0</v>
          </cell>
          <cell r="M26">
            <v>0</v>
          </cell>
          <cell r="N26">
            <v>0</v>
          </cell>
        </row>
        <row r="27">
          <cell r="B27" t="str">
            <v>Investment Products - France</v>
          </cell>
          <cell r="C27">
            <v>0</v>
          </cell>
          <cell r="D27">
            <v>0</v>
          </cell>
          <cell r="E27">
            <v>0</v>
          </cell>
          <cell r="F27">
            <v>0</v>
          </cell>
          <cell r="G27">
            <v>0</v>
          </cell>
          <cell r="K27">
            <v>0</v>
          </cell>
          <cell r="L27">
            <v>0</v>
          </cell>
          <cell r="M27">
            <v>0</v>
          </cell>
          <cell r="N27">
            <v>0</v>
          </cell>
        </row>
        <row r="28">
          <cell r="B28" t="str">
            <v>Investment Products - Other</v>
          </cell>
          <cell r="C28">
            <v>9.0822</v>
          </cell>
          <cell r="D28">
            <v>12.9178</v>
          </cell>
          <cell r="E28">
            <v>15.949999999999996</v>
          </cell>
          <cell r="F28">
            <v>39.243</v>
          </cell>
          <cell r="G28">
            <v>9.0822</v>
          </cell>
          <cell r="H28">
            <v>22</v>
          </cell>
          <cell r="I28">
            <v>37.949999999999996</v>
          </cell>
          <cell r="J28">
            <v>77.193</v>
          </cell>
          <cell r="K28">
            <v>18.314</v>
          </cell>
          <cell r="L28">
            <v>17.518</v>
          </cell>
          <cell r="M28">
            <v>34.356</v>
          </cell>
          <cell r="N28">
            <v>17.561</v>
          </cell>
          <cell r="O28">
            <v>18.314</v>
          </cell>
          <cell r="P28">
            <v>35.832</v>
          </cell>
          <cell r="Q28">
            <v>70.188</v>
          </cell>
          <cell r="R28">
            <v>87.749</v>
          </cell>
        </row>
        <row r="29">
          <cell r="B29" t="str">
            <v>Investment Products - SIP</v>
          </cell>
          <cell r="C29">
            <v>0</v>
          </cell>
          <cell r="D29">
            <v>0</v>
          </cell>
          <cell r="E29">
            <v>0</v>
          </cell>
          <cell r="F29">
            <v>0</v>
          </cell>
          <cell r="G29">
            <v>0</v>
          </cell>
          <cell r="K29">
            <v>0</v>
          </cell>
          <cell r="L29">
            <v>0</v>
          </cell>
          <cell r="M29">
            <v>0</v>
          </cell>
          <cell r="N29">
            <v>0</v>
          </cell>
        </row>
        <row r="30">
          <cell r="B30" t="str">
            <v>Investment Products - France</v>
          </cell>
          <cell r="C30">
            <v>3.3021</v>
          </cell>
          <cell r="D30">
            <v>3.8979000000000004</v>
          </cell>
          <cell r="E30">
            <v>0.8130000000000002</v>
          </cell>
          <cell r="F30">
            <v>1.4649999999999999</v>
          </cell>
          <cell r="G30">
            <v>3.3021</v>
          </cell>
          <cell r="H30">
            <v>7.2</v>
          </cell>
          <cell r="I30">
            <v>8.013</v>
          </cell>
          <cell r="J30">
            <v>9.478</v>
          </cell>
          <cell r="K30">
            <v>0.211</v>
          </cell>
          <cell r="L30">
            <v>0.386</v>
          </cell>
          <cell r="M30">
            <v>0.16000000000000003</v>
          </cell>
          <cell r="N30">
            <v>0.20799999999999996</v>
          </cell>
          <cell r="O30">
            <v>0.211</v>
          </cell>
          <cell r="P30">
            <v>0.597</v>
          </cell>
          <cell r="Q30">
            <v>0.757</v>
          </cell>
          <cell r="R30">
            <v>0.965</v>
          </cell>
        </row>
        <row r="31">
          <cell r="B31" t="str">
            <v>Investment Products</v>
          </cell>
          <cell r="C31">
            <v>12.3843</v>
          </cell>
          <cell r="D31">
            <v>16.8157</v>
          </cell>
          <cell r="E31">
            <v>16.762999999999998</v>
          </cell>
          <cell r="F31">
            <v>40.708</v>
          </cell>
          <cell r="G31">
            <v>12.3843</v>
          </cell>
          <cell r="H31">
            <v>29.2</v>
          </cell>
          <cell r="I31">
            <v>45.962999999999994</v>
          </cell>
          <cell r="J31">
            <v>86.67099999999999</v>
          </cell>
          <cell r="K31">
            <v>18.525</v>
          </cell>
          <cell r="L31">
            <v>17.904000000000003</v>
          </cell>
          <cell r="M31">
            <v>34.516000000000005</v>
          </cell>
          <cell r="N31">
            <v>17.768999999999984</v>
          </cell>
          <cell r="O31">
            <v>18.525</v>
          </cell>
          <cell r="P31">
            <v>36.429</v>
          </cell>
          <cell r="Q31">
            <v>70.94500000000001</v>
          </cell>
          <cell r="R31">
            <v>88.714</v>
          </cell>
        </row>
        <row r="32">
          <cell r="B32" t="str">
            <v>Total</v>
          </cell>
          <cell r="C32">
            <v>12.3843</v>
          </cell>
          <cell r="D32">
            <v>16.8157</v>
          </cell>
          <cell r="E32">
            <v>16.762999999999998</v>
          </cell>
          <cell r="F32">
            <v>40.708</v>
          </cell>
          <cell r="G32">
            <v>12.3843</v>
          </cell>
          <cell r="H32">
            <v>29.2</v>
          </cell>
          <cell r="I32">
            <v>45.962999999999994</v>
          </cell>
          <cell r="J32">
            <v>86.67099999999999</v>
          </cell>
          <cell r="K32">
            <v>18.525</v>
          </cell>
          <cell r="L32">
            <v>17.904000000000003</v>
          </cell>
          <cell r="M32">
            <v>34.516000000000005</v>
          </cell>
          <cell r="N32">
            <v>17.768999999999984</v>
          </cell>
          <cell r="O32">
            <v>18.525</v>
          </cell>
          <cell r="P32">
            <v>36.429</v>
          </cell>
          <cell r="Q32">
            <v>70.94500000000001</v>
          </cell>
          <cell r="R32">
            <v>88.714</v>
          </cell>
        </row>
      </sheetData>
      <sheetData sheetId="30">
        <row r="23">
          <cell r="B23" t="str">
            <v>opening Balance of FUM (31/12/03)</v>
          </cell>
          <cell r="C23">
            <v>1372.34</v>
          </cell>
          <cell r="D23">
            <v>1219.63</v>
          </cell>
          <cell r="E23">
            <v>1670.1600000000003</v>
          </cell>
          <cell r="F23">
            <v>1853.0999999999997</v>
          </cell>
          <cell r="G23">
            <v>1372.34</v>
          </cell>
          <cell r="H23">
            <v>1372.34</v>
          </cell>
          <cell r="I23">
            <v>1372.34</v>
          </cell>
          <cell r="J23">
            <v>1372.34</v>
          </cell>
          <cell r="K23">
            <v>2049</v>
          </cell>
          <cell r="L23">
            <v>1884.8000000000002</v>
          </cell>
          <cell r="M23">
            <v>2036.4</v>
          </cell>
          <cell r="N23">
            <v>1853.000000000001</v>
          </cell>
          <cell r="O23">
            <v>2049</v>
          </cell>
          <cell r="P23">
            <v>2049</v>
          </cell>
          <cell r="Q23">
            <v>2049</v>
          </cell>
          <cell r="R23">
            <v>2049</v>
          </cell>
        </row>
        <row r="25">
          <cell r="B25" t="str">
            <v>Gross inflows</v>
          </cell>
          <cell r="C25">
            <v>1540.4</v>
          </cell>
          <cell r="D25">
            <v>1792.7399999999998</v>
          </cell>
          <cell r="E25">
            <v>1928.2000000000003</v>
          </cell>
          <cell r="F25">
            <v>2272.66</v>
          </cell>
          <cell r="G25">
            <v>1540.4</v>
          </cell>
          <cell r="H25">
            <v>3333.14</v>
          </cell>
          <cell r="I25">
            <v>5261.34</v>
          </cell>
          <cell r="J25">
            <v>7534</v>
          </cell>
          <cell r="K25">
            <v>2143.3</v>
          </cell>
          <cell r="L25">
            <v>2264.8499999999995</v>
          </cell>
          <cell r="M25">
            <v>2111.2570000000005</v>
          </cell>
          <cell r="N25">
            <v>2609.95</v>
          </cell>
          <cell r="O25">
            <v>2143.3</v>
          </cell>
          <cell r="P25">
            <v>4408.15</v>
          </cell>
          <cell r="Q25">
            <v>6519.407</v>
          </cell>
          <cell r="R25">
            <v>9129.357</v>
          </cell>
        </row>
        <row r="26">
          <cell r="B26" t="str">
            <v>Less redemptions</v>
          </cell>
          <cell r="C26">
            <v>-1712.03</v>
          </cell>
          <cell r="D26">
            <v>-1372.3999999999999</v>
          </cell>
          <cell r="E26">
            <v>-1821.4200000000005</v>
          </cell>
          <cell r="F26">
            <v>-2000.1499999999996</v>
          </cell>
          <cell r="G26">
            <v>-1712.03</v>
          </cell>
          <cell r="H26">
            <v>-3084.43</v>
          </cell>
          <cell r="I26">
            <v>-4905.85</v>
          </cell>
          <cell r="J26">
            <v>-6906</v>
          </cell>
          <cell r="K26">
            <v>-2326.5</v>
          </cell>
          <cell r="L26">
            <v>-2005.13</v>
          </cell>
          <cell r="M26">
            <v>-2351.825</v>
          </cell>
          <cell r="N26">
            <v>-2384.849</v>
          </cell>
          <cell r="O26">
            <v>-2326.5</v>
          </cell>
          <cell r="P26">
            <v>-4331.63</v>
          </cell>
          <cell r="Q26">
            <v>-6683.455</v>
          </cell>
          <cell r="R26">
            <v>-9068.304</v>
          </cell>
        </row>
        <row r="27">
          <cell r="B27" t="str">
            <v>Net flows</v>
          </cell>
          <cell r="C27">
            <v>-171.62999999999988</v>
          </cell>
          <cell r="D27">
            <v>420.3399999999999</v>
          </cell>
          <cell r="E27">
            <v>106.77999999999975</v>
          </cell>
          <cell r="F27">
            <v>272.5100000000002</v>
          </cell>
          <cell r="G27">
            <v>-171.62999999999988</v>
          </cell>
          <cell r="H27">
            <v>248.71000000000004</v>
          </cell>
          <cell r="I27">
            <v>355.4899999999998</v>
          </cell>
          <cell r="J27">
            <v>628</v>
          </cell>
          <cell r="K27">
            <v>-183.19999999999982</v>
          </cell>
          <cell r="L27">
            <v>259.71999999999935</v>
          </cell>
          <cell r="M27">
            <v>-240.5679999999993</v>
          </cell>
          <cell r="N27">
            <v>225.10099999999966</v>
          </cell>
          <cell r="O27">
            <v>-183.19999999999982</v>
          </cell>
          <cell r="P27">
            <v>76.51999999999953</v>
          </cell>
          <cell r="Q27">
            <v>-164.04799999999977</v>
          </cell>
          <cell r="R27">
            <v>61.052999999999884</v>
          </cell>
        </row>
        <row r="28">
          <cell r="B28" t="str">
            <v>Other movements</v>
          </cell>
          <cell r="C28">
            <v>-12.6</v>
          </cell>
          <cell r="D28">
            <v>-3.610000000000001</v>
          </cell>
          <cell r="E28">
            <v>-18.490000000000002</v>
          </cell>
          <cell r="F28">
            <v>-32.3</v>
          </cell>
          <cell r="G28">
            <v>-12.6</v>
          </cell>
          <cell r="H28">
            <v>-16.21</v>
          </cell>
          <cell r="I28">
            <v>-34.7</v>
          </cell>
          <cell r="J28">
            <v>-67</v>
          </cell>
          <cell r="K28">
            <v>-20.2</v>
          </cell>
          <cell r="L28">
            <v>3.599999999999998</v>
          </cell>
          <cell r="M28">
            <v>-2.383999999999997</v>
          </cell>
          <cell r="N28">
            <v>-2.116000000000003</v>
          </cell>
          <cell r="O28">
            <v>-20.2</v>
          </cell>
          <cell r="P28">
            <v>-16.6</v>
          </cell>
          <cell r="Q28">
            <v>-18.983999999999998</v>
          </cell>
          <cell r="R28">
            <v>-21.1</v>
          </cell>
        </row>
        <row r="29">
          <cell r="B29" t="str">
            <v>Market and currency movements</v>
          </cell>
          <cell r="C29">
            <v>31.519999999999982</v>
          </cell>
          <cell r="D29">
            <v>33.80000000000041</v>
          </cell>
          <cell r="E29">
            <v>94.64999999999964</v>
          </cell>
          <cell r="F29">
            <v>-44.31000000000017</v>
          </cell>
          <cell r="G29">
            <v>31.519999999999982</v>
          </cell>
          <cell r="H29">
            <v>65.32000000000039</v>
          </cell>
          <cell r="I29">
            <v>159.97000000000003</v>
          </cell>
          <cell r="J29">
            <v>115.65999999999985</v>
          </cell>
          <cell r="K29">
            <v>39.2</v>
          </cell>
          <cell r="L29">
            <v>-111.71999999999957</v>
          </cell>
          <cell r="M29">
            <v>59.552000000000135</v>
          </cell>
          <cell r="N29">
            <v>67.62299999999959</v>
          </cell>
          <cell r="O29">
            <v>39.200000000000045</v>
          </cell>
          <cell r="P29">
            <v>-72.51999999999953</v>
          </cell>
          <cell r="Q29">
            <v>-12.967999999999392</v>
          </cell>
          <cell r="R29">
            <v>54.6550000000002</v>
          </cell>
        </row>
        <row r="31">
          <cell r="B31" t="str">
            <v>Net movement in FUM</v>
          </cell>
          <cell r="C31">
            <v>-152.7099999999999</v>
          </cell>
          <cell r="D31">
            <v>450.5300000000003</v>
          </cell>
          <cell r="E31">
            <v>182.93999999999937</v>
          </cell>
          <cell r="F31">
            <v>195.90000000000003</v>
          </cell>
          <cell r="G31">
            <v>-152.7099999999999</v>
          </cell>
          <cell r="H31">
            <v>297.8200000000004</v>
          </cell>
          <cell r="I31">
            <v>480.7599999999998</v>
          </cell>
          <cell r="J31">
            <v>676.6599999999999</v>
          </cell>
          <cell r="K31">
            <v>-164.19999999999982</v>
          </cell>
          <cell r="L31">
            <v>151.5999999999998</v>
          </cell>
          <cell r="M31">
            <v>-183.39999999999915</v>
          </cell>
          <cell r="N31">
            <v>290.60799999999927</v>
          </cell>
          <cell r="O31">
            <v>-164.19999999999976</v>
          </cell>
          <cell r="P31">
            <v>-12.600000000000001</v>
          </cell>
          <cell r="Q31">
            <v>-195.99999999999918</v>
          </cell>
          <cell r="R31">
            <v>94.60800000000009</v>
          </cell>
        </row>
        <row r="33">
          <cell r="B33" t="str">
            <v>Closing FUM</v>
          </cell>
          <cell r="C33">
            <v>1219.63</v>
          </cell>
          <cell r="D33">
            <v>1670.1600000000003</v>
          </cell>
          <cell r="E33">
            <v>1853.0999999999997</v>
          </cell>
          <cell r="F33">
            <v>2048.9999999999995</v>
          </cell>
          <cell r="G33">
            <v>1219.6299999999999</v>
          </cell>
          <cell r="H33">
            <v>1670.16</v>
          </cell>
          <cell r="I33">
            <v>1853.1</v>
          </cell>
          <cell r="J33">
            <v>2049</v>
          </cell>
          <cell r="K33">
            <v>1884.8000000000002</v>
          </cell>
          <cell r="L33">
            <v>2036.4</v>
          </cell>
          <cell r="M33">
            <v>1853.000000000001</v>
          </cell>
          <cell r="N33">
            <v>2143.608</v>
          </cell>
          <cell r="O33">
            <v>1884.8000000000002</v>
          </cell>
          <cell r="P33">
            <v>2036.4</v>
          </cell>
          <cell r="Q33">
            <v>1853</v>
          </cell>
          <cell r="R33">
            <v>2143.608</v>
          </cell>
        </row>
        <row r="38">
          <cell r="B38" t="str">
            <v>opening Balance of FUM (31/12/03)</v>
          </cell>
          <cell r="C38">
            <v>2425.01</v>
          </cell>
          <cell r="D38">
            <v>2421.7</v>
          </cell>
          <cell r="E38">
            <v>2489.5300000000007</v>
          </cell>
          <cell r="F38">
            <v>2711.5</v>
          </cell>
          <cell r="G38">
            <v>2425.01</v>
          </cell>
          <cell r="H38">
            <v>2425.01</v>
          </cell>
          <cell r="I38">
            <v>2425.01</v>
          </cell>
          <cell r="J38">
            <v>2425.01</v>
          </cell>
          <cell r="K38">
            <v>2666</v>
          </cell>
          <cell r="L38">
            <v>2884.6</v>
          </cell>
          <cell r="M38">
            <v>2591.5</v>
          </cell>
          <cell r="N38">
            <v>1805.8500000000004</v>
          </cell>
          <cell r="O38">
            <v>2666</v>
          </cell>
          <cell r="P38">
            <v>2666</v>
          </cell>
          <cell r="Q38">
            <v>2666</v>
          </cell>
          <cell r="R38">
            <v>2666</v>
          </cell>
        </row>
        <row r="40">
          <cell r="B40" t="str">
            <v>Gross inflows</v>
          </cell>
          <cell r="C40">
            <v>1715.6</v>
          </cell>
          <cell r="D40">
            <v>1893.13</v>
          </cell>
          <cell r="E40">
            <v>2098.27</v>
          </cell>
          <cell r="F40">
            <v>1781</v>
          </cell>
          <cell r="G40">
            <v>1715.6</v>
          </cell>
          <cell r="H40">
            <v>3608.73</v>
          </cell>
          <cell r="I40">
            <v>5707</v>
          </cell>
          <cell r="J40">
            <v>7488</v>
          </cell>
          <cell r="K40">
            <v>1889.6</v>
          </cell>
          <cell r="L40">
            <v>1659.25</v>
          </cell>
          <cell r="M40">
            <v>1060.226</v>
          </cell>
          <cell r="N40">
            <v>1086.5240000000003</v>
          </cell>
          <cell r="O40">
            <v>1889.6</v>
          </cell>
          <cell r="P40">
            <v>3548.85</v>
          </cell>
          <cell r="Q40">
            <v>4609.076</v>
          </cell>
          <cell r="R40">
            <v>5695.6</v>
          </cell>
        </row>
        <row r="41">
          <cell r="B41" t="str">
            <v>Less redemptions</v>
          </cell>
          <cell r="C41">
            <v>-1758.8</v>
          </cell>
          <cell r="D41">
            <v>-1760.9399999999998</v>
          </cell>
          <cell r="E41">
            <v>-1965.46</v>
          </cell>
          <cell r="F41">
            <v>-1628.8000000000002</v>
          </cell>
          <cell r="G41">
            <v>-1758.8</v>
          </cell>
          <cell r="H41">
            <v>-3519.74</v>
          </cell>
          <cell r="I41">
            <v>-5485.2</v>
          </cell>
          <cell r="J41">
            <v>-7114</v>
          </cell>
          <cell r="K41">
            <v>-1717.1</v>
          </cell>
          <cell r="L41">
            <v>-1881.54</v>
          </cell>
          <cell r="M41">
            <v>-1827.1390000000006</v>
          </cell>
          <cell r="N41">
            <v>-1123.7789999999995</v>
          </cell>
          <cell r="O41">
            <v>-1717.1</v>
          </cell>
          <cell r="P41">
            <v>-3598.64</v>
          </cell>
          <cell r="Q41">
            <v>-5425.779</v>
          </cell>
          <cell r="R41">
            <v>-6549.558</v>
          </cell>
        </row>
        <row r="42">
          <cell r="B42" t="str">
            <v>Net flows</v>
          </cell>
          <cell r="C42">
            <v>-43.200000000000045</v>
          </cell>
          <cell r="D42">
            <v>132.19000000000028</v>
          </cell>
          <cell r="E42">
            <v>132.80999999999995</v>
          </cell>
          <cell r="F42">
            <v>152.19999999999982</v>
          </cell>
          <cell r="G42">
            <v>-43.200000000000045</v>
          </cell>
          <cell r="H42">
            <v>88.99000000000024</v>
          </cell>
          <cell r="I42">
            <v>221.80000000000018</v>
          </cell>
          <cell r="J42">
            <v>374</v>
          </cell>
          <cell r="K42">
            <v>172.5</v>
          </cell>
          <cell r="L42">
            <v>-222.28999999999996</v>
          </cell>
          <cell r="M42">
            <v>-766.9130000000005</v>
          </cell>
          <cell r="N42">
            <v>-37.2549999999992</v>
          </cell>
          <cell r="O42">
            <v>172.5</v>
          </cell>
          <cell r="P42">
            <v>-49.789999999999964</v>
          </cell>
          <cell r="Q42">
            <v>-816.7030000000004</v>
          </cell>
          <cell r="R42">
            <v>-853.9579999999996</v>
          </cell>
        </row>
        <row r="43">
          <cell r="B43" t="str">
            <v>Other movements</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row r="44">
          <cell r="B44" t="str">
            <v>Market and currency movements</v>
          </cell>
          <cell r="C44">
            <v>39.88999999999942</v>
          </cell>
          <cell r="D44">
            <v>-64.35999999999922</v>
          </cell>
          <cell r="E44">
            <v>89.1599999999994</v>
          </cell>
          <cell r="F44">
            <v>-197.69999999999982</v>
          </cell>
          <cell r="G44">
            <v>39.88999999999942</v>
          </cell>
          <cell r="H44">
            <v>-24.4699999999998</v>
          </cell>
          <cell r="I44">
            <v>64.6899999999996</v>
          </cell>
          <cell r="J44">
            <v>-133.01000000000022</v>
          </cell>
          <cell r="K44">
            <v>46.1</v>
          </cell>
          <cell r="L44">
            <v>-70.80999999999995</v>
          </cell>
          <cell r="M44">
            <v>-18.73699999999917</v>
          </cell>
          <cell r="N44">
            <v>28.048999999999296</v>
          </cell>
          <cell r="O44">
            <v>46.099999999999454</v>
          </cell>
          <cell r="P44">
            <v>-24.71000000000049</v>
          </cell>
          <cell r="Q44">
            <v>-43.44699999999966</v>
          </cell>
          <cell r="R44">
            <v>-15.398000000000366</v>
          </cell>
        </row>
        <row r="46">
          <cell r="B46" t="str">
            <v>Net movement in FUM</v>
          </cell>
          <cell r="C46">
            <v>-3.3100000000006276</v>
          </cell>
          <cell r="D46">
            <v>67.83000000000106</v>
          </cell>
          <cell r="E46">
            <v>221.96999999999935</v>
          </cell>
          <cell r="F46">
            <v>-45.5</v>
          </cell>
          <cell r="G46">
            <v>-3.3100000000006276</v>
          </cell>
          <cell r="H46">
            <v>64.52000000000044</v>
          </cell>
          <cell r="I46">
            <v>286.4899999999998</v>
          </cell>
          <cell r="J46">
            <v>240.98999999999978</v>
          </cell>
          <cell r="K46">
            <v>218.6</v>
          </cell>
          <cell r="L46">
            <v>-293.0999999999999</v>
          </cell>
          <cell r="M46">
            <v>-785.6499999999996</v>
          </cell>
          <cell r="N46">
            <v>-9.205999999999904</v>
          </cell>
          <cell r="O46">
            <v>218.59999999999945</v>
          </cell>
          <cell r="P46">
            <v>-74.50000000000045</v>
          </cell>
          <cell r="Q46">
            <v>-860.1500000000001</v>
          </cell>
          <cell r="R46">
            <v>-869.356</v>
          </cell>
        </row>
        <row r="48">
          <cell r="B48" t="str">
            <v>Closing FUM</v>
          </cell>
          <cell r="C48">
            <v>2421.7</v>
          </cell>
          <cell r="D48">
            <v>2489.5300000000007</v>
          </cell>
          <cell r="E48">
            <v>2711.5</v>
          </cell>
          <cell r="F48">
            <v>2666</v>
          </cell>
          <cell r="G48">
            <v>2421.7</v>
          </cell>
          <cell r="H48">
            <v>2489.53</v>
          </cell>
          <cell r="I48">
            <v>2711.5</v>
          </cell>
          <cell r="J48">
            <v>2666</v>
          </cell>
          <cell r="K48">
            <v>2884.6</v>
          </cell>
          <cell r="L48">
            <v>2591.5</v>
          </cell>
          <cell r="M48">
            <v>1805.8500000000004</v>
          </cell>
          <cell r="N48">
            <v>1796.6440000000005</v>
          </cell>
          <cell r="O48">
            <v>2884.6</v>
          </cell>
          <cell r="P48">
            <v>2591.5</v>
          </cell>
          <cell r="Q48">
            <v>1805.85</v>
          </cell>
          <cell r="R48">
            <v>1796.644</v>
          </cell>
        </row>
        <row r="53">
          <cell r="B53" t="str">
            <v>opening Balance of FUM (31/12/03)</v>
          </cell>
          <cell r="C53">
            <v>993.33</v>
          </cell>
          <cell r="D53">
            <v>970.8</v>
          </cell>
          <cell r="E53">
            <v>934.19</v>
          </cell>
          <cell r="F53">
            <v>1075.7000000000003</v>
          </cell>
          <cell r="G53">
            <v>993.33</v>
          </cell>
          <cell r="H53">
            <v>993.33</v>
          </cell>
          <cell r="I53">
            <v>993.33</v>
          </cell>
          <cell r="J53">
            <v>993.33</v>
          </cell>
          <cell r="K53">
            <v>933</v>
          </cell>
          <cell r="L53">
            <v>1063.1000000000001</v>
          </cell>
          <cell r="M53">
            <v>1133.2</v>
          </cell>
          <cell r="N53">
            <v>1358.227</v>
          </cell>
          <cell r="O53">
            <v>933</v>
          </cell>
          <cell r="P53">
            <v>933</v>
          </cell>
          <cell r="Q53">
            <v>933</v>
          </cell>
          <cell r="R53">
            <v>933</v>
          </cell>
        </row>
        <row r="55">
          <cell r="B55" t="str">
            <v>Gross inflows</v>
          </cell>
          <cell r="C55">
            <v>415.3</v>
          </cell>
          <cell r="D55">
            <v>627.48</v>
          </cell>
          <cell r="E55">
            <v>725.1200000000001</v>
          </cell>
          <cell r="F55">
            <v>571.0999999999999</v>
          </cell>
          <cell r="G55">
            <v>415.3</v>
          </cell>
          <cell r="H55">
            <v>1042.78</v>
          </cell>
          <cell r="I55">
            <v>1767.9</v>
          </cell>
          <cell r="J55">
            <v>2339</v>
          </cell>
          <cell r="K55">
            <v>617.7</v>
          </cell>
          <cell r="L55">
            <v>426.44000000000005</v>
          </cell>
          <cell r="M55">
            <v>580.8779999999999</v>
          </cell>
          <cell r="N55">
            <v>507.1840000000002</v>
          </cell>
          <cell r="O55">
            <v>617.7</v>
          </cell>
          <cell r="P55">
            <v>1044.14</v>
          </cell>
          <cell r="Q55">
            <v>1625.018</v>
          </cell>
          <cell r="R55">
            <v>2132.202</v>
          </cell>
        </row>
        <row r="56">
          <cell r="B56" t="str">
            <v>Less redemptions</v>
          </cell>
          <cell r="C56">
            <v>-392.7</v>
          </cell>
          <cell r="D56">
            <v>-690.31</v>
          </cell>
          <cell r="E56">
            <v>-619.0899999999999</v>
          </cell>
          <cell r="F56">
            <v>-626.9000000000001</v>
          </cell>
          <cell r="G56">
            <v>-392.7</v>
          </cell>
          <cell r="H56">
            <v>-1083.01</v>
          </cell>
          <cell r="I56">
            <v>-1702.1</v>
          </cell>
          <cell r="J56">
            <v>-2329</v>
          </cell>
          <cell r="K56">
            <v>-458.3</v>
          </cell>
          <cell r="L56">
            <v>-348.45</v>
          </cell>
          <cell r="M56">
            <v>-371.884</v>
          </cell>
          <cell r="N56">
            <v>-517.136</v>
          </cell>
          <cell r="O56">
            <v>-458.3</v>
          </cell>
          <cell r="P56">
            <v>-806.75</v>
          </cell>
          <cell r="Q56">
            <v>-1178.634</v>
          </cell>
          <cell r="R56">
            <v>-1695.77</v>
          </cell>
        </row>
        <row r="57">
          <cell r="B57" t="str">
            <v>Net flows</v>
          </cell>
          <cell r="C57">
            <v>22.600000000000023</v>
          </cell>
          <cell r="D57">
            <v>-62.82999999999993</v>
          </cell>
          <cell r="E57">
            <v>106.0300000000002</v>
          </cell>
          <cell r="F57">
            <v>-55.80000000000018</v>
          </cell>
          <cell r="G57">
            <v>22.600000000000023</v>
          </cell>
          <cell r="H57">
            <v>-40.23000000000002</v>
          </cell>
          <cell r="I57">
            <v>65.80000000000018</v>
          </cell>
          <cell r="J57">
            <v>10</v>
          </cell>
          <cell r="K57">
            <v>159.40000000000003</v>
          </cell>
          <cell r="L57">
            <v>77.99000000000007</v>
          </cell>
          <cell r="M57">
            <v>208.99399999999991</v>
          </cell>
          <cell r="N57">
            <v>-9.95199999999977</v>
          </cell>
          <cell r="O57">
            <v>159.40000000000003</v>
          </cell>
          <cell r="P57">
            <v>237.3900000000001</v>
          </cell>
          <cell r="Q57">
            <v>446.384</v>
          </cell>
          <cell r="R57">
            <v>436.43200000000024</v>
          </cell>
        </row>
        <row r="58">
          <cell r="B58" t="str">
            <v>Other movements</v>
          </cell>
          <cell r="C58">
            <v>0</v>
          </cell>
          <cell r="D58">
            <v>-12.84</v>
          </cell>
          <cell r="E58">
            <v>-6.960000000000001</v>
          </cell>
          <cell r="F58">
            <v>-5.199999999999999</v>
          </cell>
          <cell r="H58">
            <v>-12.84</v>
          </cell>
          <cell r="I58">
            <v>-19.8</v>
          </cell>
          <cell r="J58">
            <v>-25</v>
          </cell>
          <cell r="K58">
            <v>-5.2</v>
          </cell>
          <cell r="L58">
            <v>-15.8</v>
          </cell>
          <cell r="M58">
            <v>-11.927</v>
          </cell>
          <cell r="N58">
            <v>-8.910000000000004</v>
          </cell>
          <cell r="O58">
            <v>-5.2</v>
          </cell>
          <cell r="P58">
            <v>-21</v>
          </cell>
          <cell r="Q58">
            <v>-32.927</v>
          </cell>
          <cell r="R58">
            <v>-41.837</v>
          </cell>
        </row>
        <row r="59">
          <cell r="B59" t="str">
            <v>Market and currency movements</v>
          </cell>
          <cell r="C59">
            <v>-45.13000000000011</v>
          </cell>
          <cell r="D59">
            <v>39.06000000000006</v>
          </cell>
          <cell r="E59">
            <v>42.43999999999994</v>
          </cell>
          <cell r="F59">
            <v>-81.69999999999982</v>
          </cell>
          <cell r="G59">
            <v>-45.13000000000011</v>
          </cell>
          <cell r="H59">
            <v>-6.07000000000005</v>
          </cell>
          <cell r="I59">
            <v>36.36999999999989</v>
          </cell>
          <cell r="J59">
            <v>-45.32999999999993</v>
          </cell>
          <cell r="K59">
            <v>-24.1</v>
          </cell>
          <cell r="L59">
            <v>7.9099999999998545</v>
          </cell>
          <cell r="M59">
            <v>27.960000000000036</v>
          </cell>
          <cell r="N59">
            <v>87.43899999999985</v>
          </cell>
          <cell r="O59">
            <v>-24.09999999999991</v>
          </cell>
          <cell r="P59">
            <v>-16.190000000000055</v>
          </cell>
          <cell r="Q59">
            <v>11.769999999999982</v>
          </cell>
          <cell r="R59">
            <v>99.20899999999983</v>
          </cell>
        </row>
        <row r="61">
          <cell r="B61" t="str">
            <v>Net movement in FUM</v>
          </cell>
          <cell r="C61">
            <v>-22.530000000000086</v>
          </cell>
          <cell r="D61">
            <v>-36.60999999999987</v>
          </cell>
          <cell r="E61">
            <v>141.51000000000013</v>
          </cell>
          <cell r="F61">
            <v>-142.7</v>
          </cell>
          <cell r="G61">
            <v>-22.530000000000086</v>
          </cell>
          <cell r="H61">
            <v>-59.14000000000007</v>
          </cell>
          <cell r="I61">
            <v>82.37000000000008</v>
          </cell>
          <cell r="J61">
            <v>-60.32999999999993</v>
          </cell>
          <cell r="K61">
            <v>130.10000000000005</v>
          </cell>
          <cell r="L61">
            <v>70.09999999999992</v>
          </cell>
          <cell r="M61">
            <v>225.02699999999996</v>
          </cell>
          <cell r="N61">
            <v>68.57700000000008</v>
          </cell>
          <cell r="O61">
            <v>130.10000000000014</v>
          </cell>
          <cell r="P61">
            <v>200.20000000000005</v>
          </cell>
          <cell r="Q61">
            <v>425.227</v>
          </cell>
          <cell r="R61">
            <v>493.8040000000001</v>
          </cell>
        </row>
        <row r="63">
          <cell r="B63" t="str">
            <v>Closing FUM</v>
          </cell>
          <cell r="C63">
            <v>970.8</v>
          </cell>
          <cell r="D63">
            <v>934.19</v>
          </cell>
          <cell r="E63">
            <v>1075.7000000000003</v>
          </cell>
          <cell r="F63">
            <v>933.0000000000002</v>
          </cell>
          <cell r="G63">
            <v>970.8</v>
          </cell>
          <cell r="H63">
            <v>934.19</v>
          </cell>
          <cell r="I63">
            <v>1075.7</v>
          </cell>
          <cell r="J63">
            <v>933</v>
          </cell>
          <cell r="K63">
            <v>1063.1000000000001</v>
          </cell>
          <cell r="L63">
            <v>1133.2</v>
          </cell>
          <cell r="M63">
            <v>1358.227</v>
          </cell>
          <cell r="N63">
            <v>1426.804</v>
          </cell>
          <cell r="O63">
            <v>1063.1000000000001</v>
          </cell>
          <cell r="P63">
            <v>1133.2</v>
          </cell>
          <cell r="Q63">
            <v>1358.227</v>
          </cell>
          <cell r="R63">
            <v>1426.804</v>
          </cell>
        </row>
        <row r="128">
          <cell r="B128" t="str">
            <v>opening Balance of FUM (31/12/03)</v>
          </cell>
          <cell r="C128">
            <v>305.69</v>
          </cell>
          <cell r="D128">
            <v>410.36</v>
          </cell>
          <cell r="E128">
            <v>626.9699999999999</v>
          </cell>
          <cell r="F128">
            <v>675.7999999999998</v>
          </cell>
          <cell r="G128">
            <v>305.69</v>
          </cell>
          <cell r="H128">
            <v>305.69</v>
          </cell>
          <cell r="I128">
            <v>305.69</v>
          </cell>
          <cell r="J128">
            <v>305.69</v>
          </cell>
          <cell r="K128">
            <v>751.5</v>
          </cell>
          <cell r="L128">
            <v>907.8</v>
          </cell>
          <cell r="M128">
            <v>1115.8000000000002</v>
          </cell>
          <cell r="N128">
            <v>1523.3270000000002</v>
          </cell>
          <cell r="O128">
            <v>751.5</v>
          </cell>
          <cell r="P128">
            <v>751.5</v>
          </cell>
          <cell r="Q128">
            <v>751.5</v>
          </cell>
          <cell r="R128">
            <v>751.5</v>
          </cell>
        </row>
        <row r="130">
          <cell r="B130" t="str">
            <v>Gross inflows</v>
          </cell>
          <cell r="C130">
            <v>100.92</v>
          </cell>
          <cell r="D130">
            <v>238.50999999999993</v>
          </cell>
          <cell r="E130">
            <v>177.76999999999998</v>
          </cell>
          <cell r="F130">
            <v>207.10000000000014</v>
          </cell>
          <cell r="G130">
            <v>100.92</v>
          </cell>
          <cell r="H130">
            <v>339.42999999999995</v>
          </cell>
          <cell r="I130">
            <v>517.1999999999999</v>
          </cell>
          <cell r="J130">
            <v>724.3000000000001</v>
          </cell>
          <cell r="K130">
            <v>240.7</v>
          </cell>
          <cell r="L130">
            <v>300.9800000000001</v>
          </cell>
          <cell r="M130">
            <v>424.437</v>
          </cell>
          <cell r="N130">
            <v>848.274</v>
          </cell>
          <cell r="O130">
            <v>240.7</v>
          </cell>
          <cell r="P130">
            <v>541.6800000000001</v>
          </cell>
          <cell r="Q130">
            <v>966.1170000000001</v>
          </cell>
          <cell r="R130">
            <v>1814.391</v>
          </cell>
        </row>
        <row r="131">
          <cell r="B131" t="str">
            <v>Less redemptions</v>
          </cell>
          <cell r="C131">
            <v>-6.2</v>
          </cell>
          <cell r="D131">
            <v>-29.919999999999998</v>
          </cell>
          <cell r="E131">
            <v>-140.98000000000002</v>
          </cell>
          <cell r="F131">
            <v>-90.09999999999997</v>
          </cell>
          <cell r="G131">
            <v>-6.2</v>
          </cell>
          <cell r="H131">
            <v>-36.12</v>
          </cell>
          <cell r="I131">
            <v>-177.10000000000002</v>
          </cell>
          <cell r="J131">
            <v>-267.2</v>
          </cell>
          <cell r="K131">
            <v>-96.69999999999999</v>
          </cell>
          <cell r="L131">
            <v>-56.24000000000001</v>
          </cell>
          <cell r="M131">
            <v>-57.666</v>
          </cell>
          <cell r="N131">
            <v>-96.13299999999998</v>
          </cell>
          <cell r="O131">
            <v>-96.69999999999999</v>
          </cell>
          <cell r="P131">
            <v>-152.94</v>
          </cell>
          <cell r="Q131">
            <v>-210.606</v>
          </cell>
          <cell r="R131">
            <v>-306.739</v>
          </cell>
        </row>
        <row r="132">
          <cell r="B132" t="str">
            <v>Net flows</v>
          </cell>
          <cell r="C132">
            <v>94.72</v>
          </cell>
          <cell r="D132">
            <v>208.58999999999995</v>
          </cell>
          <cell r="E132">
            <v>36.789999999999964</v>
          </cell>
          <cell r="F132">
            <v>117.00000000000017</v>
          </cell>
          <cell r="G132">
            <v>94.72</v>
          </cell>
          <cell r="H132">
            <v>303.30999999999995</v>
          </cell>
          <cell r="I132">
            <v>340.0999999999999</v>
          </cell>
          <cell r="J132">
            <v>457.1000000000001</v>
          </cell>
          <cell r="K132">
            <v>144</v>
          </cell>
          <cell r="L132">
            <v>244.74000000000007</v>
          </cell>
          <cell r="M132">
            <v>366.771</v>
          </cell>
          <cell r="N132">
            <v>752.1410000000001</v>
          </cell>
          <cell r="O132">
            <v>144</v>
          </cell>
          <cell r="P132">
            <v>388.74000000000007</v>
          </cell>
          <cell r="Q132">
            <v>755.5110000000001</v>
          </cell>
          <cell r="R132">
            <v>1507.652</v>
          </cell>
        </row>
        <row r="133">
          <cell r="B133" t="str">
            <v>Other movements</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B134" t="str">
            <v>Market and currency movements</v>
          </cell>
          <cell r="C134">
            <v>9.949999999999994</v>
          </cell>
          <cell r="D134">
            <v>8.019999999999976</v>
          </cell>
          <cell r="E134">
            <v>12.039999999999967</v>
          </cell>
          <cell r="F134">
            <v>-41.29999999999994</v>
          </cell>
          <cell r="G134">
            <v>9.949999999999994</v>
          </cell>
          <cell r="H134">
            <v>17.96999999999997</v>
          </cell>
          <cell r="I134">
            <v>30.009999999999938</v>
          </cell>
          <cell r="J134">
            <v>-11.290000000000006</v>
          </cell>
          <cell r="K134">
            <v>12.3</v>
          </cell>
          <cell r="L134">
            <v>-36.73999999999988</v>
          </cell>
          <cell r="M134">
            <v>40.75599999999996</v>
          </cell>
          <cell r="N134">
            <v>-54.52100000000014</v>
          </cell>
          <cell r="O134">
            <v>12.299999999999887</v>
          </cell>
          <cell r="P134">
            <v>-24.439999999999998</v>
          </cell>
          <cell r="Q134">
            <v>16.315999999999956</v>
          </cell>
          <cell r="R134">
            <v>-38.20500000000018</v>
          </cell>
        </row>
        <row r="136">
          <cell r="B136" t="str">
            <v>Net movement in FUM</v>
          </cell>
          <cell r="C136">
            <v>104.66999999999999</v>
          </cell>
          <cell r="D136">
            <v>216.60999999999993</v>
          </cell>
          <cell r="E136">
            <v>48.82999999999993</v>
          </cell>
          <cell r="F136">
            <v>75.70000000000023</v>
          </cell>
          <cell r="G136">
            <v>104.66999999999999</v>
          </cell>
          <cell r="H136">
            <v>321.2799999999999</v>
          </cell>
          <cell r="I136">
            <v>370.10999999999984</v>
          </cell>
          <cell r="J136">
            <v>445.81000000000006</v>
          </cell>
          <cell r="K136">
            <v>156.3</v>
          </cell>
          <cell r="L136">
            <v>208.00000000000017</v>
          </cell>
          <cell r="M136">
            <v>407.527</v>
          </cell>
          <cell r="N136">
            <v>697.6199999999999</v>
          </cell>
          <cell r="O136">
            <v>156.2999999999999</v>
          </cell>
          <cell r="P136">
            <v>364.30000000000007</v>
          </cell>
          <cell r="Q136">
            <v>771.827</v>
          </cell>
          <cell r="R136">
            <v>1469.447</v>
          </cell>
        </row>
        <row r="138">
          <cell r="B138" t="str">
            <v>Closing FUM</v>
          </cell>
          <cell r="C138">
            <v>410.36</v>
          </cell>
          <cell r="D138">
            <v>626.9699999999999</v>
          </cell>
          <cell r="E138">
            <v>675.7999999999998</v>
          </cell>
          <cell r="F138">
            <v>751.5000000000001</v>
          </cell>
          <cell r="G138">
            <v>410.36</v>
          </cell>
          <cell r="H138">
            <v>626.9699999999999</v>
          </cell>
          <cell r="I138">
            <v>675.7999999999998</v>
          </cell>
          <cell r="J138">
            <v>751.5</v>
          </cell>
          <cell r="K138">
            <v>907.8</v>
          </cell>
          <cell r="L138">
            <v>1115.8000000000002</v>
          </cell>
          <cell r="M138">
            <v>1523.3270000000002</v>
          </cell>
          <cell r="N138">
            <v>2220.947</v>
          </cell>
          <cell r="O138">
            <v>907.8</v>
          </cell>
          <cell r="P138">
            <v>1115.8000000000002</v>
          </cell>
          <cell r="Q138">
            <v>1523.327</v>
          </cell>
          <cell r="R138">
            <v>2220.947</v>
          </cell>
        </row>
        <row r="145">
          <cell r="B145" t="str">
            <v>opening Balance of FUM (31/12/03)</v>
          </cell>
          <cell r="C145">
            <v>135.68</v>
          </cell>
          <cell r="D145">
            <v>150.91999999999996</v>
          </cell>
          <cell r="E145">
            <v>165.43</v>
          </cell>
          <cell r="F145">
            <v>186.3</v>
          </cell>
          <cell r="G145">
            <v>135.68</v>
          </cell>
          <cell r="H145">
            <v>135.68</v>
          </cell>
          <cell r="I145">
            <v>135.68</v>
          </cell>
          <cell r="J145">
            <v>135.68</v>
          </cell>
          <cell r="K145">
            <v>196</v>
          </cell>
          <cell r="L145">
            <v>206.1</v>
          </cell>
          <cell r="M145">
            <v>214.9</v>
          </cell>
          <cell r="N145">
            <v>232.003</v>
          </cell>
          <cell r="O145">
            <v>196</v>
          </cell>
          <cell r="P145">
            <v>196</v>
          </cell>
          <cell r="Q145">
            <v>196</v>
          </cell>
          <cell r="R145">
            <v>196</v>
          </cell>
        </row>
        <row r="147">
          <cell r="B147" t="str">
            <v>Gross inflows</v>
          </cell>
          <cell r="C147">
            <v>17.92</v>
          </cell>
          <cell r="D147">
            <v>20.71</v>
          </cell>
          <cell r="E147">
            <v>17.07</v>
          </cell>
          <cell r="F147">
            <v>16.299999999999997</v>
          </cell>
          <cell r="G147">
            <v>17.92</v>
          </cell>
          <cell r="H147">
            <v>38.63</v>
          </cell>
          <cell r="I147">
            <v>55.7</v>
          </cell>
          <cell r="J147">
            <v>72</v>
          </cell>
          <cell r="K147">
            <v>17.1</v>
          </cell>
          <cell r="L147">
            <v>23.5</v>
          </cell>
          <cell r="M147">
            <v>16.366</v>
          </cell>
          <cell r="N147">
            <v>17.005000000000003</v>
          </cell>
          <cell r="O147">
            <v>17.1</v>
          </cell>
          <cell r="P147">
            <v>40.6</v>
          </cell>
          <cell r="Q147">
            <v>56.966</v>
          </cell>
          <cell r="R147">
            <v>73.971</v>
          </cell>
        </row>
        <row r="148">
          <cell r="B148" t="str">
            <v>Less redemptions</v>
          </cell>
          <cell r="C148">
            <v>-2.95</v>
          </cell>
          <cell r="D148">
            <v>-8.32</v>
          </cell>
          <cell r="E148">
            <v>-4.43</v>
          </cell>
          <cell r="F148">
            <v>-3.3000000000000007</v>
          </cell>
          <cell r="G148">
            <v>-2.95</v>
          </cell>
          <cell r="H148">
            <v>-11.27</v>
          </cell>
          <cell r="I148">
            <v>-15.7</v>
          </cell>
          <cell r="J148">
            <v>-19</v>
          </cell>
          <cell r="K148">
            <v>-4.7</v>
          </cell>
          <cell r="L148">
            <v>-11.7</v>
          </cell>
          <cell r="M148">
            <v>-4.563000000000002</v>
          </cell>
          <cell r="N148">
            <v>-4.771000000000001</v>
          </cell>
          <cell r="O148">
            <v>-4.7</v>
          </cell>
          <cell r="P148">
            <v>-16.4</v>
          </cell>
          <cell r="Q148">
            <v>-20.963</v>
          </cell>
          <cell r="R148">
            <v>-25.734</v>
          </cell>
        </row>
        <row r="149">
          <cell r="B149" t="str">
            <v>Net flows</v>
          </cell>
          <cell r="C149">
            <v>14.970000000000002</v>
          </cell>
          <cell r="D149">
            <v>12.39</v>
          </cell>
          <cell r="E149">
            <v>12.64</v>
          </cell>
          <cell r="F149">
            <v>12.999999999999996</v>
          </cell>
          <cell r="G149">
            <v>14.970000000000002</v>
          </cell>
          <cell r="H149">
            <v>27.360000000000003</v>
          </cell>
          <cell r="I149">
            <v>40</v>
          </cell>
          <cell r="J149">
            <v>53</v>
          </cell>
          <cell r="K149">
            <v>12.400000000000002</v>
          </cell>
          <cell r="L149">
            <v>11.8</v>
          </cell>
          <cell r="M149">
            <v>11.802999999999997</v>
          </cell>
          <cell r="N149">
            <v>12.234000000000002</v>
          </cell>
          <cell r="O149">
            <v>12.400000000000002</v>
          </cell>
          <cell r="P149">
            <v>24.200000000000003</v>
          </cell>
          <cell r="Q149">
            <v>36.003</v>
          </cell>
          <cell r="R149">
            <v>48.237</v>
          </cell>
        </row>
        <row r="150">
          <cell r="B150" t="str">
            <v>Other movements</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B151" t="str">
            <v>Market and currency movements</v>
          </cell>
          <cell r="C151">
            <v>0.2699999999999534</v>
          </cell>
          <cell r="D151">
            <v>2.1200000000000614</v>
          </cell>
          <cell r="E151">
            <v>8.22999999999999</v>
          </cell>
          <cell r="F151">
            <v>-3.3000000000000114</v>
          </cell>
          <cell r="G151">
            <v>0.2699999999999534</v>
          </cell>
          <cell r="H151">
            <v>2.390000000000015</v>
          </cell>
          <cell r="I151">
            <v>10.620000000000005</v>
          </cell>
          <cell r="J151">
            <v>7.319999999999993</v>
          </cell>
          <cell r="K151">
            <v>-2.3</v>
          </cell>
          <cell r="L151">
            <v>-2.999999999999983</v>
          </cell>
          <cell r="M151">
            <v>5.299999999999983</v>
          </cell>
          <cell r="N151">
            <v>0.313</v>
          </cell>
          <cell r="O151">
            <v>-2.3</v>
          </cell>
          <cell r="P151">
            <v>-5.299999999999983</v>
          </cell>
          <cell r="Q151">
            <v>0</v>
          </cell>
          <cell r="R151">
            <v>0.313</v>
          </cell>
        </row>
        <row r="153">
          <cell r="B153" t="str">
            <v>Net movement in FUM</v>
          </cell>
          <cell r="C153">
            <v>15.239999999999956</v>
          </cell>
          <cell r="D153">
            <v>14.510000000000062</v>
          </cell>
          <cell r="E153">
            <v>20.86999999999999</v>
          </cell>
          <cell r="F153">
            <v>9.699999999999985</v>
          </cell>
          <cell r="G153">
            <v>15.239999999999956</v>
          </cell>
          <cell r="H153">
            <v>29.750000000000018</v>
          </cell>
          <cell r="I153">
            <v>50.620000000000005</v>
          </cell>
          <cell r="J153">
            <v>60.31999999999999</v>
          </cell>
          <cell r="K153">
            <v>10.100000000000001</v>
          </cell>
          <cell r="L153">
            <v>8.800000000000018</v>
          </cell>
          <cell r="M153">
            <v>17.10299999999998</v>
          </cell>
          <cell r="N153">
            <v>12.547000000000002</v>
          </cell>
          <cell r="O153">
            <v>10.100000000000001</v>
          </cell>
          <cell r="P153">
            <v>18.90000000000002</v>
          </cell>
          <cell r="Q153">
            <v>36.003</v>
          </cell>
          <cell r="R153">
            <v>48.550000000000004</v>
          </cell>
        </row>
        <row r="155">
          <cell r="B155" t="str">
            <v>Closing FUM</v>
          </cell>
          <cell r="C155">
            <v>150.91999999999996</v>
          </cell>
          <cell r="D155">
            <v>165.43</v>
          </cell>
          <cell r="E155">
            <v>186.3</v>
          </cell>
          <cell r="F155">
            <v>196</v>
          </cell>
          <cell r="G155">
            <v>150.92</v>
          </cell>
          <cell r="H155">
            <v>165.43</v>
          </cell>
          <cell r="I155">
            <v>186.3</v>
          </cell>
          <cell r="J155">
            <v>196</v>
          </cell>
          <cell r="K155">
            <v>206.1</v>
          </cell>
          <cell r="L155">
            <v>214.9</v>
          </cell>
          <cell r="M155">
            <v>232.003</v>
          </cell>
          <cell r="N155">
            <v>244.54999999999998</v>
          </cell>
          <cell r="O155">
            <v>206.1</v>
          </cell>
          <cell r="P155">
            <v>214.9</v>
          </cell>
          <cell r="Q155">
            <v>230.886</v>
          </cell>
          <cell r="R155">
            <v>244.55</v>
          </cell>
        </row>
        <row r="163">
          <cell r="B163" t="str">
            <v>Singapore</v>
          </cell>
          <cell r="C163">
            <v>11.73</v>
          </cell>
          <cell r="D163">
            <v>14.489999999999998</v>
          </cell>
          <cell r="E163">
            <v>13.579999999999998</v>
          </cell>
          <cell r="F163">
            <v>17.48</v>
          </cell>
          <cell r="G163">
            <v>11.73</v>
          </cell>
          <cell r="H163">
            <v>26.22</v>
          </cell>
          <cell r="I163">
            <v>39.8</v>
          </cell>
          <cell r="J163">
            <v>57.28</v>
          </cell>
          <cell r="K163">
            <v>9.92</v>
          </cell>
          <cell r="L163">
            <v>9.680000000000001</v>
          </cell>
          <cell r="M163">
            <v>11.200000000000001</v>
          </cell>
          <cell r="N163">
            <v>16.299999999999997</v>
          </cell>
          <cell r="O163">
            <v>9.92</v>
          </cell>
          <cell r="P163">
            <v>19.6</v>
          </cell>
          <cell r="Q163">
            <v>30.8</v>
          </cell>
          <cell r="R163">
            <v>47.1</v>
          </cell>
        </row>
        <row r="164">
          <cell r="B164" t="str">
            <v>Hong Kong</v>
          </cell>
          <cell r="C164">
            <v>13.7</v>
          </cell>
          <cell r="D164">
            <v>20.070000000000004</v>
          </cell>
          <cell r="E164">
            <v>21.429999999999996</v>
          </cell>
          <cell r="F164">
            <v>27.84999999999999</v>
          </cell>
          <cell r="G164">
            <v>13.7</v>
          </cell>
          <cell r="H164">
            <v>33.77</v>
          </cell>
          <cell r="I164">
            <v>55.2</v>
          </cell>
          <cell r="J164">
            <v>83.05</v>
          </cell>
          <cell r="K164">
            <v>16.22</v>
          </cell>
          <cell r="L164">
            <v>19.28</v>
          </cell>
          <cell r="M164">
            <v>19.200000000000003</v>
          </cell>
          <cell r="N164">
            <v>23.39999999999999</v>
          </cell>
          <cell r="O164">
            <v>16.22</v>
          </cell>
          <cell r="P164">
            <v>35.5</v>
          </cell>
          <cell r="Q164">
            <v>54.7</v>
          </cell>
          <cell r="R164">
            <v>78.1</v>
          </cell>
        </row>
        <row r="165">
          <cell r="B165" t="str">
            <v>Malaysia</v>
          </cell>
          <cell r="C165">
            <v>12.81</v>
          </cell>
          <cell r="D165">
            <v>10.929999999999998</v>
          </cell>
          <cell r="E165">
            <v>19.259999999999998</v>
          </cell>
          <cell r="F165">
            <v>16.369999999999997</v>
          </cell>
          <cell r="G165">
            <v>12.81</v>
          </cell>
          <cell r="H165">
            <v>23.74</v>
          </cell>
          <cell r="I165">
            <v>43</v>
          </cell>
          <cell r="J165">
            <v>59.37</v>
          </cell>
          <cell r="K165">
            <v>8.41</v>
          </cell>
          <cell r="L165">
            <v>12.989999999999998</v>
          </cell>
          <cell r="M165">
            <v>17.700000000000003</v>
          </cell>
          <cell r="N165">
            <v>21.799999999999997</v>
          </cell>
          <cell r="O165">
            <v>8.41</v>
          </cell>
          <cell r="P165">
            <v>21.4</v>
          </cell>
          <cell r="Q165">
            <v>39.1</v>
          </cell>
          <cell r="R165">
            <v>60.9</v>
          </cell>
        </row>
        <row r="166">
          <cell r="B166" t="str">
            <v>Taiwan</v>
          </cell>
          <cell r="C166">
            <v>47.22</v>
          </cell>
          <cell r="D166">
            <v>16.759999999999998</v>
          </cell>
          <cell r="E166">
            <v>29.92000000000001</v>
          </cell>
          <cell r="F166">
            <v>38.03000000000001</v>
          </cell>
          <cell r="G166">
            <v>47.22</v>
          </cell>
          <cell r="H166">
            <v>63.98</v>
          </cell>
          <cell r="I166">
            <v>93.9</v>
          </cell>
          <cell r="J166">
            <v>131.93</v>
          </cell>
          <cell r="K166">
            <v>30.15</v>
          </cell>
          <cell r="L166">
            <v>26.450000000000003</v>
          </cell>
          <cell r="M166">
            <v>37.999999999999986</v>
          </cell>
          <cell r="N166">
            <v>47.900000000000006</v>
          </cell>
          <cell r="O166">
            <v>30.15</v>
          </cell>
          <cell r="P166">
            <v>56.6</v>
          </cell>
          <cell r="Q166">
            <v>94.6</v>
          </cell>
          <cell r="R166">
            <v>142.5</v>
          </cell>
        </row>
        <row r="167">
          <cell r="B167" t="str">
            <v> Japan</v>
          </cell>
          <cell r="C167">
            <v>11.67</v>
          </cell>
          <cell r="D167">
            <v>8.770000000000001</v>
          </cell>
          <cell r="E167">
            <v>12.859999999999994</v>
          </cell>
          <cell r="F167">
            <v>1.8200000000000003</v>
          </cell>
          <cell r="G167">
            <v>11.67</v>
          </cell>
          <cell r="H167">
            <v>20.44</v>
          </cell>
          <cell r="I167">
            <v>33.3</v>
          </cell>
          <cell r="J167">
            <v>35.12</v>
          </cell>
          <cell r="K167">
            <v>1.65</v>
          </cell>
          <cell r="L167">
            <v>1.35</v>
          </cell>
          <cell r="M167">
            <v>2</v>
          </cell>
          <cell r="N167">
            <v>1.9999999999999996</v>
          </cell>
          <cell r="O167">
            <v>1.65</v>
          </cell>
          <cell r="P167">
            <v>3</v>
          </cell>
          <cell r="Q167">
            <v>5</v>
          </cell>
          <cell r="R167">
            <v>7</v>
          </cell>
        </row>
        <row r="168">
          <cell r="B168" t="str">
            <v>Thailand</v>
          </cell>
          <cell r="C168">
            <v>1.02</v>
          </cell>
          <cell r="D168">
            <v>1.13</v>
          </cell>
          <cell r="E168">
            <v>1.5500000000000003</v>
          </cell>
          <cell r="F168">
            <v>2.31</v>
          </cell>
          <cell r="G168">
            <v>1.02</v>
          </cell>
          <cell r="H168">
            <v>2.15</v>
          </cell>
          <cell r="I168">
            <v>3.7</v>
          </cell>
          <cell r="J168">
            <v>6.01</v>
          </cell>
          <cell r="K168">
            <v>0.79</v>
          </cell>
          <cell r="L168">
            <v>0.81</v>
          </cell>
          <cell r="M168">
            <v>1</v>
          </cell>
          <cell r="N168">
            <v>1.6</v>
          </cell>
          <cell r="O168">
            <v>0.79</v>
          </cell>
          <cell r="P168">
            <v>1.6</v>
          </cell>
          <cell r="Q168">
            <v>2.6</v>
          </cell>
          <cell r="R168">
            <v>4.2</v>
          </cell>
        </row>
        <row r="169">
          <cell r="B169" t="str">
            <v>Indonesia</v>
          </cell>
          <cell r="C169">
            <v>5.35</v>
          </cell>
          <cell r="D169">
            <v>8.06</v>
          </cell>
          <cell r="E169">
            <v>9.589999999999998</v>
          </cell>
          <cell r="F169">
            <v>8.270000000000001</v>
          </cell>
          <cell r="G169">
            <v>5.35</v>
          </cell>
          <cell r="H169">
            <v>13.41</v>
          </cell>
          <cell r="I169">
            <v>23</v>
          </cell>
          <cell r="J169">
            <v>31.27</v>
          </cell>
          <cell r="K169">
            <v>9.27</v>
          </cell>
          <cell r="L169">
            <v>4.43</v>
          </cell>
          <cell r="M169">
            <v>6.199999999999999</v>
          </cell>
          <cell r="N169">
            <v>8.100000000000001</v>
          </cell>
          <cell r="O169">
            <v>9.27</v>
          </cell>
          <cell r="P169">
            <v>13.7</v>
          </cell>
          <cell r="Q169">
            <v>19.9</v>
          </cell>
          <cell r="R169">
            <v>28</v>
          </cell>
        </row>
        <row r="170">
          <cell r="B170" t="str">
            <v>Philippines</v>
          </cell>
          <cell r="C170">
            <v>1.2</v>
          </cell>
          <cell r="D170">
            <v>1.36</v>
          </cell>
          <cell r="E170">
            <v>1.5399999999999994</v>
          </cell>
          <cell r="F170">
            <v>1.8699999999999999</v>
          </cell>
          <cell r="G170">
            <v>1.2</v>
          </cell>
          <cell r="H170">
            <v>2.56</v>
          </cell>
          <cell r="I170">
            <v>4.1</v>
          </cell>
          <cell r="J170">
            <v>5.97</v>
          </cell>
          <cell r="K170">
            <v>1.53</v>
          </cell>
          <cell r="L170">
            <v>1.2699999999999998</v>
          </cell>
          <cell r="M170">
            <v>1.7</v>
          </cell>
          <cell r="N170">
            <v>1.8</v>
          </cell>
          <cell r="O170">
            <v>1.53</v>
          </cell>
          <cell r="P170">
            <v>2.8</v>
          </cell>
          <cell r="Q170">
            <v>4.5</v>
          </cell>
          <cell r="R170">
            <v>6.3</v>
          </cell>
        </row>
        <row r="171">
          <cell r="B171" t="str">
            <v>Vietnam</v>
          </cell>
          <cell r="C171">
            <v>9.71</v>
          </cell>
          <cell r="D171">
            <v>10.149999999999999</v>
          </cell>
          <cell r="E171">
            <v>10.64</v>
          </cell>
          <cell r="F171">
            <v>10.329999999999998</v>
          </cell>
          <cell r="G171">
            <v>9.71</v>
          </cell>
          <cell r="H171">
            <v>19.86</v>
          </cell>
          <cell r="I171">
            <v>30.5</v>
          </cell>
          <cell r="J171">
            <v>40.83</v>
          </cell>
          <cell r="K171">
            <v>6.03</v>
          </cell>
          <cell r="L171">
            <v>6.87</v>
          </cell>
          <cell r="M171">
            <v>7.099999999999999</v>
          </cell>
          <cell r="N171">
            <v>6.499999999999999</v>
          </cell>
          <cell r="O171">
            <v>6.03</v>
          </cell>
          <cell r="P171">
            <v>12.9</v>
          </cell>
          <cell r="Q171">
            <v>20</v>
          </cell>
          <cell r="R171">
            <v>26.5</v>
          </cell>
        </row>
        <row r="172">
          <cell r="B172" t="str">
            <v>China</v>
          </cell>
          <cell r="C172">
            <v>1.84</v>
          </cell>
          <cell r="D172">
            <v>2.79</v>
          </cell>
          <cell r="E172">
            <v>3.37</v>
          </cell>
          <cell r="F172">
            <v>2.9499999999999993</v>
          </cell>
          <cell r="G172">
            <v>1.84</v>
          </cell>
          <cell r="H172">
            <v>4.63</v>
          </cell>
          <cell r="I172">
            <v>8</v>
          </cell>
          <cell r="J172">
            <v>10.95</v>
          </cell>
          <cell r="K172">
            <v>3.02</v>
          </cell>
          <cell r="L172">
            <v>3.3800000000000003</v>
          </cell>
          <cell r="M172">
            <v>4.6</v>
          </cell>
          <cell r="N172">
            <v>5</v>
          </cell>
          <cell r="O172">
            <v>3.02</v>
          </cell>
          <cell r="P172">
            <v>6.4</v>
          </cell>
          <cell r="Q172">
            <v>11</v>
          </cell>
          <cell r="R172">
            <v>16</v>
          </cell>
        </row>
        <row r="173">
          <cell r="B173" t="str">
            <v> India (@26%)</v>
          </cell>
          <cell r="C173">
            <v>4.24</v>
          </cell>
          <cell r="D173">
            <v>2.09</v>
          </cell>
          <cell r="E173">
            <v>4.220000000000001</v>
          </cell>
          <cell r="F173">
            <v>5.739999999999998</v>
          </cell>
          <cell r="G173">
            <v>4.24</v>
          </cell>
          <cell r="H173">
            <v>6.33</v>
          </cell>
          <cell r="I173">
            <v>10.55</v>
          </cell>
          <cell r="J173">
            <v>16.29</v>
          </cell>
          <cell r="K173">
            <v>10.91</v>
          </cell>
          <cell r="L173">
            <v>6.190000000000001</v>
          </cell>
          <cell r="M173">
            <v>7.299999999999997</v>
          </cell>
          <cell r="N173">
            <v>8.399999999999999</v>
          </cell>
          <cell r="O173">
            <v>10.91</v>
          </cell>
          <cell r="P173">
            <v>17.1</v>
          </cell>
          <cell r="Q173">
            <v>24.4</v>
          </cell>
          <cell r="R173">
            <v>32.8</v>
          </cell>
        </row>
        <row r="174">
          <cell r="B174" t="str">
            <v> Korea</v>
          </cell>
          <cell r="C174">
            <v>4.8</v>
          </cell>
          <cell r="D174">
            <v>5.29</v>
          </cell>
          <cell r="E174">
            <v>6.3599999999999985</v>
          </cell>
          <cell r="F174">
            <v>13.23</v>
          </cell>
          <cell r="G174">
            <v>4.8</v>
          </cell>
          <cell r="H174">
            <v>10.09</v>
          </cell>
          <cell r="I174">
            <v>16.45</v>
          </cell>
          <cell r="J174">
            <v>29.68</v>
          </cell>
          <cell r="K174">
            <v>12.54</v>
          </cell>
          <cell r="L174">
            <v>14.060000000000002</v>
          </cell>
          <cell r="M174">
            <v>13.399999999999999</v>
          </cell>
          <cell r="N174">
            <v>20.200000000000003</v>
          </cell>
          <cell r="O174">
            <v>12.54</v>
          </cell>
          <cell r="P174">
            <v>26.6</v>
          </cell>
          <cell r="Q174">
            <v>40</v>
          </cell>
          <cell r="R174">
            <v>60.2</v>
          </cell>
        </row>
        <row r="175">
          <cell r="B175" t="str">
            <v>Total</v>
          </cell>
          <cell r="C175">
            <v>125.28999999999999</v>
          </cell>
          <cell r="D175">
            <v>101.89000000000001</v>
          </cell>
          <cell r="E175">
            <v>134.32</v>
          </cell>
          <cell r="F175">
            <v>146.24999999999997</v>
          </cell>
          <cell r="G175">
            <v>125.28999999999999</v>
          </cell>
          <cell r="H175">
            <v>227.18</v>
          </cell>
          <cell r="I175">
            <v>361.5</v>
          </cell>
          <cell r="J175">
            <v>507.75</v>
          </cell>
          <cell r="K175">
            <v>110.44</v>
          </cell>
          <cell r="L175">
            <v>106.76</v>
          </cell>
          <cell r="M175">
            <v>129.39999999999998</v>
          </cell>
          <cell r="N175">
            <v>163</v>
          </cell>
          <cell r="O175">
            <v>110.44</v>
          </cell>
          <cell r="P175">
            <v>217.2</v>
          </cell>
          <cell r="Q175">
            <v>346.59999999999997</v>
          </cell>
          <cell r="R175">
            <v>509.6</v>
          </cell>
        </row>
        <row r="176">
          <cell r="B176" t="str">
            <v> Other (5)</v>
          </cell>
          <cell r="C176">
            <v>12</v>
          </cell>
          <cell r="D176">
            <v>13</v>
          </cell>
          <cell r="E176">
            <v>14</v>
          </cell>
          <cell r="F176">
            <v>15</v>
          </cell>
          <cell r="G176">
            <v>12</v>
          </cell>
          <cell r="H176">
            <v>25</v>
          </cell>
          <cell r="I176">
            <v>38</v>
          </cell>
          <cell r="J176">
            <v>53</v>
          </cell>
          <cell r="K176">
            <v>8</v>
          </cell>
          <cell r="L176">
            <v>9</v>
          </cell>
          <cell r="M176">
            <v>10</v>
          </cell>
          <cell r="N176">
            <v>10</v>
          </cell>
          <cell r="O176">
            <v>8</v>
          </cell>
          <cell r="P176">
            <v>17</v>
          </cell>
          <cell r="Q176">
            <v>27</v>
          </cell>
          <cell r="R176">
            <v>37</v>
          </cell>
        </row>
        <row r="179">
          <cell r="B179" t="str">
            <v>Singapore</v>
          </cell>
          <cell r="C179">
            <v>29.49</v>
          </cell>
          <cell r="D179">
            <v>21.040000000000003</v>
          </cell>
          <cell r="E179">
            <v>45.129999999999995</v>
          </cell>
          <cell r="F179">
            <v>85.32</v>
          </cell>
          <cell r="G179">
            <v>29.49</v>
          </cell>
          <cell r="H179">
            <v>50.53</v>
          </cell>
          <cell r="I179">
            <v>95.66</v>
          </cell>
          <cell r="J179">
            <v>180.98</v>
          </cell>
          <cell r="K179">
            <v>50.11</v>
          </cell>
          <cell r="L179">
            <v>45.91</v>
          </cell>
          <cell r="M179">
            <v>57.10000000000001</v>
          </cell>
          <cell r="N179">
            <v>45.480000000000004</v>
          </cell>
          <cell r="O179">
            <v>50.11</v>
          </cell>
          <cell r="P179">
            <v>96.02</v>
          </cell>
          <cell r="Q179">
            <v>153.12</v>
          </cell>
          <cell r="R179">
            <v>198.6</v>
          </cell>
        </row>
        <row r="180">
          <cell r="B180" t="str">
            <v>Hong Kong</v>
          </cell>
          <cell r="C180">
            <v>34.3</v>
          </cell>
          <cell r="D180">
            <v>41.93000000000001</v>
          </cell>
          <cell r="E180">
            <v>58.040000000000006</v>
          </cell>
          <cell r="F180">
            <v>54.519999999999996</v>
          </cell>
          <cell r="G180">
            <v>34.3</v>
          </cell>
          <cell r="H180">
            <v>76.23</v>
          </cell>
          <cell r="I180">
            <v>134.27</v>
          </cell>
          <cell r="J180">
            <v>188.79</v>
          </cell>
          <cell r="K180">
            <v>52.26</v>
          </cell>
          <cell r="L180">
            <v>56.28000000000001</v>
          </cell>
          <cell r="M180">
            <v>53.09999999999999</v>
          </cell>
          <cell r="N180">
            <v>93.66000000000003</v>
          </cell>
          <cell r="O180">
            <v>52.26</v>
          </cell>
          <cell r="P180">
            <v>108.54</v>
          </cell>
          <cell r="Q180">
            <v>161.64</v>
          </cell>
          <cell r="R180">
            <v>255.3</v>
          </cell>
        </row>
        <row r="181">
          <cell r="B181" t="str">
            <v>Malaysia</v>
          </cell>
          <cell r="C181">
            <v>3.38</v>
          </cell>
          <cell r="D181">
            <v>2.5700000000000003</v>
          </cell>
          <cell r="E181">
            <v>2.749999999999999</v>
          </cell>
          <cell r="F181">
            <v>2.33</v>
          </cell>
          <cell r="G181">
            <v>3.38</v>
          </cell>
          <cell r="H181">
            <v>5.95</v>
          </cell>
          <cell r="I181">
            <v>8.7</v>
          </cell>
          <cell r="J181">
            <v>11.03</v>
          </cell>
          <cell r="K181">
            <v>1.63</v>
          </cell>
          <cell r="L181">
            <v>1.67</v>
          </cell>
          <cell r="M181">
            <v>1.7000000000000002</v>
          </cell>
          <cell r="N181">
            <v>2.2</v>
          </cell>
          <cell r="O181">
            <v>1.63</v>
          </cell>
          <cell r="P181">
            <v>3.3</v>
          </cell>
          <cell r="Q181">
            <v>5</v>
          </cell>
          <cell r="R181">
            <v>7.2</v>
          </cell>
        </row>
        <row r="182">
          <cell r="B182" t="str">
            <v>Taiwan</v>
          </cell>
          <cell r="C182">
            <v>1.45</v>
          </cell>
          <cell r="D182">
            <v>8.040000000000001</v>
          </cell>
          <cell r="E182">
            <v>8.909999999999998</v>
          </cell>
          <cell r="F182">
            <v>9.700000000000001</v>
          </cell>
          <cell r="G182">
            <v>1.45</v>
          </cell>
          <cell r="H182">
            <v>9.49</v>
          </cell>
          <cell r="I182">
            <v>18.4</v>
          </cell>
          <cell r="J182">
            <v>28.1</v>
          </cell>
          <cell r="K182">
            <v>10.49</v>
          </cell>
          <cell r="L182">
            <v>19.909999999999997</v>
          </cell>
          <cell r="M182">
            <v>33.6</v>
          </cell>
          <cell r="N182">
            <v>24.000000000000007</v>
          </cell>
          <cell r="O182">
            <v>10.49</v>
          </cell>
          <cell r="P182">
            <v>30.4</v>
          </cell>
          <cell r="Q182">
            <v>64</v>
          </cell>
          <cell r="R182">
            <v>88</v>
          </cell>
        </row>
        <row r="183">
          <cell r="B183" t="str">
            <v> Japan</v>
          </cell>
          <cell r="C183">
            <v>3.07</v>
          </cell>
          <cell r="D183">
            <v>1.6999999999999997</v>
          </cell>
          <cell r="E183">
            <v>2.2300000000000004</v>
          </cell>
          <cell r="F183">
            <v>2.3100000000000005</v>
          </cell>
          <cell r="G183">
            <v>3.07</v>
          </cell>
          <cell r="H183">
            <v>4.77</v>
          </cell>
          <cell r="I183">
            <v>7</v>
          </cell>
          <cell r="J183">
            <v>9.31</v>
          </cell>
          <cell r="K183">
            <v>2.59</v>
          </cell>
          <cell r="L183">
            <v>4.41</v>
          </cell>
          <cell r="M183">
            <v>5.4</v>
          </cell>
          <cell r="N183">
            <v>4.999999999999998</v>
          </cell>
          <cell r="O183">
            <v>2.59</v>
          </cell>
          <cell r="P183">
            <v>7</v>
          </cell>
          <cell r="Q183">
            <v>12.4</v>
          </cell>
          <cell r="R183">
            <v>17.4</v>
          </cell>
        </row>
        <row r="184">
          <cell r="B184" t="str">
            <v>Thailand</v>
          </cell>
          <cell r="C184">
            <v>0.45</v>
          </cell>
          <cell r="D184">
            <v>0.43</v>
          </cell>
          <cell r="E184">
            <v>1.3200000000000003</v>
          </cell>
          <cell r="F184">
            <v>0.7599999999999993</v>
          </cell>
          <cell r="G184">
            <v>0.45</v>
          </cell>
          <cell r="H184">
            <v>0.88</v>
          </cell>
          <cell r="I184">
            <v>2.2</v>
          </cell>
          <cell r="J184">
            <v>2.96</v>
          </cell>
          <cell r="K184">
            <v>0.63</v>
          </cell>
          <cell r="L184">
            <v>1.4700000000000002</v>
          </cell>
          <cell r="M184">
            <v>1</v>
          </cell>
          <cell r="N184">
            <v>0.9999999999999996</v>
          </cell>
          <cell r="O184">
            <v>0.63</v>
          </cell>
          <cell r="P184">
            <v>2.1</v>
          </cell>
          <cell r="Q184">
            <v>3.1</v>
          </cell>
          <cell r="R184">
            <v>4.1</v>
          </cell>
        </row>
        <row r="185">
          <cell r="B185" t="str">
            <v>Indonesia</v>
          </cell>
          <cell r="C185">
            <v>2.6</v>
          </cell>
          <cell r="D185">
            <v>4.869999999999999</v>
          </cell>
          <cell r="E185">
            <v>8.73</v>
          </cell>
          <cell r="F185">
            <v>10.8</v>
          </cell>
          <cell r="G185">
            <v>2.6</v>
          </cell>
          <cell r="H185">
            <v>7.47</v>
          </cell>
          <cell r="I185">
            <v>16.2</v>
          </cell>
          <cell r="J185">
            <v>27</v>
          </cell>
          <cell r="K185">
            <v>13.46</v>
          </cell>
          <cell r="L185">
            <v>7.039999999999999</v>
          </cell>
          <cell r="M185">
            <v>6.100000000000001</v>
          </cell>
          <cell r="N185">
            <v>10.899999999999999</v>
          </cell>
          <cell r="O185">
            <v>13.46</v>
          </cell>
          <cell r="P185">
            <v>20.5</v>
          </cell>
          <cell r="Q185">
            <v>26.6</v>
          </cell>
          <cell r="R185">
            <v>37.5</v>
          </cell>
        </row>
        <row r="186">
          <cell r="B186" t="str">
            <v>Philippines</v>
          </cell>
          <cell r="C186">
            <v>0.4</v>
          </cell>
          <cell r="D186">
            <v>1.1800000000000002</v>
          </cell>
          <cell r="E186">
            <v>1.62</v>
          </cell>
          <cell r="F186">
            <v>1.0599999999999996</v>
          </cell>
          <cell r="G186">
            <v>0.4</v>
          </cell>
          <cell r="H186">
            <v>1.58</v>
          </cell>
          <cell r="I186">
            <v>3.2</v>
          </cell>
          <cell r="J186">
            <v>4.26</v>
          </cell>
          <cell r="K186">
            <v>0.89</v>
          </cell>
          <cell r="L186">
            <v>0.8099999999999999</v>
          </cell>
          <cell r="M186">
            <v>1</v>
          </cell>
          <cell r="N186">
            <v>0.5999999999999996</v>
          </cell>
          <cell r="O186">
            <v>0.89</v>
          </cell>
          <cell r="P186">
            <v>1.7</v>
          </cell>
          <cell r="Q186">
            <v>2.7</v>
          </cell>
          <cell r="R186">
            <v>3.3</v>
          </cell>
        </row>
        <row r="187">
          <cell r="B187" t="str">
            <v>Vietnam</v>
          </cell>
          <cell r="C187">
            <v>0</v>
          </cell>
          <cell r="D187">
            <v>0</v>
          </cell>
          <cell r="E187">
            <v>0</v>
          </cell>
          <cell r="F187">
            <v>0</v>
          </cell>
          <cell r="G187">
            <v>0</v>
          </cell>
          <cell r="H187">
            <v>0</v>
          </cell>
          <cell r="I187">
            <v>0</v>
          </cell>
          <cell r="J187">
            <v>0</v>
          </cell>
          <cell r="K187">
            <v>0.53</v>
          </cell>
          <cell r="L187">
            <v>-0.030000000000000027</v>
          </cell>
          <cell r="M187">
            <v>0</v>
          </cell>
          <cell r="N187">
            <v>0</v>
          </cell>
          <cell r="O187">
            <v>0.53</v>
          </cell>
          <cell r="P187">
            <v>0.5</v>
          </cell>
          <cell r="Q187">
            <v>0.5</v>
          </cell>
          <cell r="R187">
            <v>0.5</v>
          </cell>
        </row>
        <row r="188">
          <cell r="B188" t="str">
            <v>China</v>
          </cell>
          <cell r="C188">
            <v>1.44</v>
          </cell>
          <cell r="D188">
            <v>2.72</v>
          </cell>
          <cell r="E188">
            <v>0.7400000000000002</v>
          </cell>
          <cell r="F188">
            <v>2.18</v>
          </cell>
          <cell r="G188">
            <v>1.44</v>
          </cell>
          <cell r="H188">
            <v>4.16</v>
          </cell>
          <cell r="I188">
            <v>4.9</v>
          </cell>
          <cell r="J188">
            <v>7.08</v>
          </cell>
          <cell r="K188">
            <v>2.67</v>
          </cell>
          <cell r="L188">
            <v>1.83</v>
          </cell>
          <cell r="M188">
            <v>1.2999999999999998</v>
          </cell>
          <cell r="N188">
            <v>2.7</v>
          </cell>
          <cell r="O188">
            <v>2.67</v>
          </cell>
          <cell r="P188">
            <v>4.5</v>
          </cell>
          <cell r="Q188">
            <v>5.8</v>
          </cell>
          <cell r="R188">
            <v>8.5</v>
          </cell>
        </row>
        <row r="189">
          <cell r="B189" t="str">
            <v> India (@26%)</v>
          </cell>
          <cell r="C189">
            <v>1.8</v>
          </cell>
          <cell r="D189">
            <v>0.44000000000000017</v>
          </cell>
          <cell r="E189">
            <v>0.8999999999999999</v>
          </cell>
          <cell r="F189">
            <v>1.1400000000000001</v>
          </cell>
          <cell r="G189">
            <v>1.8</v>
          </cell>
          <cell r="H189">
            <v>2.24</v>
          </cell>
          <cell r="I189">
            <v>3.14</v>
          </cell>
          <cell r="J189">
            <v>4.28</v>
          </cell>
          <cell r="K189">
            <v>1.49</v>
          </cell>
          <cell r="L189">
            <v>1.41</v>
          </cell>
          <cell r="M189">
            <v>1.0000000000000002</v>
          </cell>
          <cell r="N189">
            <v>0.5999999999999996</v>
          </cell>
          <cell r="O189">
            <v>1.49</v>
          </cell>
          <cell r="P189">
            <v>2.9</v>
          </cell>
          <cell r="Q189">
            <v>3.9</v>
          </cell>
          <cell r="R189">
            <v>4.5</v>
          </cell>
        </row>
        <row r="190">
          <cell r="B190" t="str">
            <v> Korea</v>
          </cell>
          <cell r="C190">
            <v>0.02</v>
          </cell>
          <cell r="D190">
            <v>0.32999999999999996</v>
          </cell>
          <cell r="E190">
            <v>3.65</v>
          </cell>
          <cell r="F190">
            <v>14.500000000000002</v>
          </cell>
          <cell r="G190">
            <v>0.02</v>
          </cell>
          <cell r="H190">
            <v>0.35</v>
          </cell>
          <cell r="I190">
            <v>4</v>
          </cell>
          <cell r="J190">
            <v>18.5</v>
          </cell>
          <cell r="K190">
            <v>17.76</v>
          </cell>
          <cell r="L190">
            <v>9.239999999999998</v>
          </cell>
          <cell r="M190">
            <v>3.1000000000000014</v>
          </cell>
          <cell r="N190">
            <v>6</v>
          </cell>
          <cell r="O190">
            <v>17.76</v>
          </cell>
          <cell r="P190">
            <v>27</v>
          </cell>
          <cell r="Q190">
            <v>30.1</v>
          </cell>
          <cell r="R190">
            <v>36.1</v>
          </cell>
        </row>
        <row r="191">
          <cell r="B191" t="str">
            <v>Total</v>
          </cell>
          <cell r="C191">
            <v>78.39999999999998</v>
          </cell>
          <cell r="D191">
            <v>85.25000000000004</v>
          </cell>
          <cell r="E191">
            <v>134.02</v>
          </cell>
          <cell r="F191">
            <v>184.61999999999998</v>
          </cell>
          <cell r="G191">
            <v>78.39999999999998</v>
          </cell>
          <cell r="H191">
            <v>163.65000000000003</v>
          </cell>
          <cell r="I191">
            <v>297.6699999999999</v>
          </cell>
          <cell r="J191">
            <v>482.2899999999999</v>
          </cell>
          <cell r="K191">
            <v>154.50999999999996</v>
          </cell>
          <cell r="L191">
            <v>149.95000000000002</v>
          </cell>
          <cell r="M191">
            <v>164.4</v>
          </cell>
          <cell r="N191">
            <v>192.14000000000001</v>
          </cell>
          <cell r="O191">
            <v>154.50999999999996</v>
          </cell>
          <cell r="P191">
            <v>304.46</v>
          </cell>
          <cell r="Q191">
            <v>468.86</v>
          </cell>
          <cell r="R191">
            <v>660.9999999999999</v>
          </cell>
        </row>
        <row r="192">
          <cell r="B192" t="str">
            <v> Other (5)</v>
          </cell>
          <cell r="C192">
            <v>1</v>
          </cell>
          <cell r="D192">
            <v>2</v>
          </cell>
          <cell r="E192">
            <v>3</v>
          </cell>
          <cell r="F192">
            <v>2</v>
          </cell>
          <cell r="G192">
            <v>1</v>
          </cell>
          <cell r="H192">
            <v>2</v>
          </cell>
          <cell r="I192">
            <v>5</v>
          </cell>
          <cell r="J192">
            <v>7</v>
          </cell>
          <cell r="K192">
            <v>2</v>
          </cell>
          <cell r="L192">
            <v>2</v>
          </cell>
          <cell r="M192">
            <v>2</v>
          </cell>
          <cell r="N192">
            <v>2</v>
          </cell>
          <cell r="O192">
            <v>2</v>
          </cell>
          <cell r="P192">
            <v>4</v>
          </cell>
          <cell r="Q192">
            <v>6</v>
          </cell>
          <cell r="R192">
            <v>8</v>
          </cell>
        </row>
      </sheetData>
      <sheetData sheetId="31">
        <row r="8">
          <cell r="B8" t="str">
            <v>Fixed Annuities</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row>
        <row r="9">
          <cell r="B9" t="str">
            <v>Equity-Linked Indexed Annuities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row>
        <row r="10">
          <cell r="B10" t="str">
            <v>Variable Annuities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B11" t="str">
            <v>Guaranteed Investment Contracts</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row>
        <row r="12">
          <cell r="B12" t="str">
            <v>Funding Agreements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Life</v>
          </cell>
          <cell r="C13">
            <v>3.3940490300043664</v>
          </cell>
          <cell r="D13">
            <v>4.2342794412264695</v>
          </cell>
          <cell r="E13">
            <v>3.3462214977325413</v>
          </cell>
          <cell r="F13">
            <v>2.4992436828010405</v>
          </cell>
          <cell r="G13">
            <v>3.3940490300043664</v>
          </cell>
          <cell r="H13">
            <v>7.6283284712308355</v>
          </cell>
          <cell r="I13">
            <v>10.974549968963377</v>
          </cell>
          <cell r="J13">
            <v>13.473793651764417</v>
          </cell>
          <cell r="K13">
            <v>1.827231681444813</v>
          </cell>
          <cell r="L13">
            <v>3.9187216793233635</v>
          </cell>
          <cell r="M13">
            <v>3.58137627516615</v>
          </cell>
          <cell r="N13">
            <v>2.5337929477335486</v>
          </cell>
          <cell r="O13">
            <v>1.827231681444813</v>
          </cell>
          <cell r="P13">
            <v>5.745953360768176</v>
          </cell>
          <cell r="Q13">
            <v>9.327329635934326</v>
          </cell>
          <cell r="R13">
            <v>11.861122583667875</v>
          </cell>
        </row>
        <row r="14">
          <cell r="B14" t="str">
            <v>GIC - Medium Term Note</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B15" t="str">
            <v>Total</v>
          </cell>
          <cell r="C15">
            <v>3.3940490300043664</v>
          </cell>
          <cell r="D15">
            <v>4.2342794412264695</v>
          </cell>
          <cell r="E15">
            <v>3.3462214977325413</v>
          </cell>
          <cell r="F15">
            <v>2.4992436828010405</v>
          </cell>
          <cell r="G15">
            <v>3.3940490300043664</v>
          </cell>
          <cell r="H15">
            <v>7.6283284712308355</v>
          </cell>
          <cell r="I15">
            <v>10.974549968963377</v>
          </cell>
          <cell r="J15">
            <v>13.473793651764417</v>
          </cell>
          <cell r="K15">
            <v>1.827231681444813</v>
          </cell>
          <cell r="L15">
            <v>3.9187216793233635</v>
          </cell>
          <cell r="M15">
            <v>3.58137627516615</v>
          </cell>
          <cell r="N15">
            <v>2.5337929477335486</v>
          </cell>
          <cell r="O15">
            <v>1.827231681444813</v>
          </cell>
          <cell r="P15">
            <v>5.745953360768176</v>
          </cell>
          <cell r="Q15">
            <v>9.327329635934326</v>
          </cell>
          <cell r="R15">
            <v>11.861122583667875</v>
          </cell>
        </row>
        <row r="18">
          <cell r="B18" t="str">
            <v>Fixed Annuities</v>
          </cell>
          <cell r="C18">
            <v>532.4115775684611</v>
          </cell>
          <cell r="D18">
            <v>420.24747525259284</v>
          </cell>
          <cell r="E18">
            <v>200.37508746448304</v>
          </cell>
          <cell r="F18">
            <v>222.10193701860362</v>
          </cell>
          <cell r="G18">
            <v>532.4115775684611</v>
          </cell>
          <cell r="H18">
            <v>952.6590528210539</v>
          </cell>
          <cell r="I18">
            <v>1153.034140285537</v>
          </cell>
          <cell r="J18">
            <v>1375.1360773041406</v>
          </cell>
          <cell r="K18">
            <v>331.6297666322145</v>
          </cell>
          <cell r="L18">
            <v>241.47750360098172</v>
          </cell>
          <cell r="M18">
            <v>274.88075897991683</v>
          </cell>
          <cell r="N18">
            <v>282.0238531151468</v>
          </cell>
          <cell r="O18">
            <v>331.6297666322145</v>
          </cell>
          <cell r="P18">
            <v>573.1072702331962</v>
          </cell>
          <cell r="Q18">
            <v>847.988029213113</v>
          </cell>
          <cell r="R18">
            <v>1130.0118823282598</v>
          </cell>
        </row>
        <row r="19">
          <cell r="B19" t="str">
            <v>Equity-Linked Indexed Annuities</v>
          </cell>
          <cell r="C19">
            <v>44.402719730522115</v>
          </cell>
          <cell r="D19">
            <v>67.5561903309266</v>
          </cell>
          <cell r="E19">
            <v>72.17330595344887</v>
          </cell>
          <cell r="F19">
            <v>71.16715405421135</v>
          </cell>
          <cell r="G19">
            <v>44.402719730522115</v>
          </cell>
          <cell r="H19">
            <v>111.9589100614487</v>
          </cell>
          <cell r="I19">
            <v>184.13221601489758</v>
          </cell>
          <cell r="J19">
            <v>255.29937006910893</v>
          </cell>
          <cell r="K19">
            <v>70.94271881629766</v>
          </cell>
          <cell r="L19">
            <v>86.61064195187794</v>
          </cell>
          <cell r="M19">
            <v>135.68424287797234</v>
          </cell>
          <cell r="N19">
            <v>135.55204527479964</v>
          </cell>
          <cell r="O19">
            <v>70.94271881629766</v>
          </cell>
          <cell r="P19">
            <v>157.5533607681756</v>
          </cell>
          <cell r="Q19">
            <v>293.23760364614793</v>
          </cell>
          <cell r="R19">
            <v>428.78964892094757</v>
          </cell>
        </row>
        <row r="20">
          <cell r="B20" t="str">
            <v>Variable Annuities</v>
          </cell>
          <cell r="C20">
            <v>442.02856964631025</v>
          </cell>
          <cell r="D20">
            <v>467.8901194480973</v>
          </cell>
          <cell r="E20">
            <v>561.3178099744937</v>
          </cell>
          <cell r="F20">
            <v>465.56675455473055</v>
          </cell>
          <cell r="G20">
            <v>442.02856964631025</v>
          </cell>
          <cell r="H20">
            <v>909.9186890944076</v>
          </cell>
          <cell r="I20">
            <v>1471.2364990689011</v>
          </cell>
          <cell r="J20">
            <v>1936.8032536236317</v>
          </cell>
          <cell r="K20">
            <v>472.50829570799107</v>
          </cell>
          <cell r="L20">
            <v>533.240949833847</v>
          </cell>
          <cell r="M20">
            <v>482.77472348786955</v>
          </cell>
          <cell r="N20">
            <v>492.305329047389</v>
          </cell>
          <cell r="O20">
            <v>472.50829570799107</v>
          </cell>
          <cell r="P20">
            <v>1005.7492455418381</v>
          </cell>
          <cell r="Q20">
            <v>1488.5239690297076</v>
          </cell>
          <cell r="R20">
            <v>1980.8292980770966</v>
          </cell>
        </row>
        <row r="21">
          <cell r="B21" t="str">
            <v>Guaranteed Investment Contracts</v>
          </cell>
          <cell r="C21">
            <v>0</v>
          </cell>
          <cell r="D21">
            <v>186.2081807460741</v>
          </cell>
          <cell r="E21">
            <v>5.362272388624831</v>
          </cell>
          <cell r="F21">
            <v>-8.93942139352103</v>
          </cell>
          <cell r="G21">
            <v>0</v>
          </cell>
          <cell r="H21">
            <v>186.2081807460741</v>
          </cell>
          <cell r="I21">
            <v>191.57045313469894</v>
          </cell>
          <cell r="J21">
            <v>182.6310317411779</v>
          </cell>
          <cell r="K21">
            <v>18.524723929717673</v>
          </cell>
          <cell r="L21">
            <v>13.054974287017583</v>
          </cell>
          <cell r="M21">
            <v>74.70441578029951</v>
          </cell>
          <cell r="N21">
            <v>73.73244411677041</v>
          </cell>
          <cell r="O21">
            <v>18.524723929717673</v>
          </cell>
          <cell r="P21">
            <v>31.579698216735256</v>
          </cell>
          <cell r="Q21">
            <v>106.28411399703477</v>
          </cell>
          <cell r="R21">
            <v>180.0165581138052</v>
          </cell>
        </row>
        <row r="22">
          <cell r="B22" t="str">
            <v>Funding Agreements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row>
        <row r="23">
          <cell r="B23" t="str">
            <v>Life</v>
          </cell>
          <cell r="C23">
            <v>0</v>
          </cell>
          <cell r="D23">
            <v>0</v>
          </cell>
          <cell r="E23">
            <v>0</v>
          </cell>
          <cell r="F23">
            <v>0</v>
          </cell>
          <cell r="G23">
            <v>0</v>
          </cell>
          <cell r="H23">
            <v>0</v>
          </cell>
          <cell r="I23">
            <v>0</v>
          </cell>
          <cell r="J23">
            <v>0</v>
          </cell>
          <cell r="K23">
            <v>1.048795082413099</v>
          </cell>
          <cell r="L23">
            <v>3.2529881823331293</v>
          </cell>
          <cell r="M23">
            <v>5.762463619005351</v>
          </cell>
          <cell r="N23">
            <v>5.546686363529752</v>
          </cell>
          <cell r="O23">
            <v>1.048795082413099</v>
          </cell>
          <cell r="P23">
            <v>4.301783264746228</v>
          </cell>
          <cell r="Q23">
            <v>10.06424688375158</v>
          </cell>
          <cell r="R23">
            <v>15.61093324728133</v>
          </cell>
        </row>
        <row r="24">
          <cell r="B24" t="str">
            <v>GIC - Medium Term Note</v>
          </cell>
          <cell r="C24">
            <v>0</v>
          </cell>
          <cell r="D24">
            <v>278.9547514120787</v>
          </cell>
          <cell r="E24">
            <v>27.621288314799017</v>
          </cell>
          <cell r="F24">
            <v>-3.5639915341066057</v>
          </cell>
          <cell r="G24">
            <v>0</v>
          </cell>
          <cell r="H24">
            <v>278.9547514120787</v>
          </cell>
          <cell r="I24">
            <v>306.5760397268777</v>
          </cell>
          <cell r="J24">
            <v>303.0120481927711</v>
          </cell>
          <cell r="K24">
            <v>291.7913289452211</v>
          </cell>
          <cell r="L24">
            <v>276.87808120567064</v>
          </cell>
          <cell r="M24">
            <v>55.36825938949596</v>
          </cell>
          <cell r="N24">
            <v>47.82341541120388</v>
          </cell>
          <cell r="O24">
            <v>291.7913289452211</v>
          </cell>
          <cell r="P24">
            <v>568.6694101508917</v>
          </cell>
          <cell r="Q24">
            <v>624.0376695403877</v>
          </cell>
          <cell r="R24">
            <v>671.8610849515916</v>
          </cell>
        </row>
        <row r="25">
          <cell r="B25" t="str">
            <v>Total</v>
          </cell>
          <cell r="C25">
            <v>1018.8428669452935</v>
          </cell>
          <cell r="D25">
            <v>1420.8567171897694</v>
          </cell>
          <cell r="E25">
            <v>866.8497640958495</v>
          </cell>
          <cell r="F25">
            <v>746.332432699918</v>
          </cell>
          <cell r="G25">
            <v>1018.8428669452935</v>
          </cell>
          <cell r="H25">
            <v>2439.6995841350627</v>
          </cell>
          <cell r="I25">
            <v>3306.549348230912</v>
          </cell>
          <cell r="J25">
            <v>4052.8817809308307</v>
          </cell>
          <cell r="K25">
            <v>1186.4456291138551</v>
          </cell>
          <cell r="L25">
            <v>1154.5151390617282</v>
          </cell>
          <cell r="M25">
            <v>1029.1748641345596</v>
          </cell>
          <cell r="N25">
            <v>1036.9837733288396</v>
          </cell>
          <cell r="O25">
            <v>1186.4456291138551</v>
          </cell>
          <cell r="P25">
            <v>2340.9607681755833</v>
          </cell>
          <cell r="Q25">
            <v>3370.1356323101427</v>
          </cell>
          <cell r="R25">
            <v>4407.119405638982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64"/>
  <sheetViews>
    <sheetView showGridLines="0" tabSelected="1" zoomScaleSheetLayoutView="100" workbookViewId="0" topLeftCell="A1">
      <selection activeCell="A1" sqref="A1"/>
    </sheetView>
  </sheetViews>
  <sheetFormatPr defaultColWidth="9.00390625" defaultRowHeight="14.25"/>
  <cols>
    <col min="1" max="2" width="8.00390625" style="1" customWidth="1"/>
    <col min="3" max="3" width="9.125" style="1" customWidth="1"/>
    <col min="4" max="7" width="8.00390625" style="1" customWidth="1"/>
    <col min="8" max="8" width="17.00390625" style="1" customWidth="1"/>
    <col min="9" max="9" width="8.00390625" style="2" customWidth="1"/>
    <col min="10" max="16384" width="8.00390625" style="1" customWidth="1"/>
  </cols>
  <sheetData>
    <row r="1" spans="1:3" ht="12.75">
      <c r="A1" s="3" t="s">
        <v>271</v>
      </c>
      <c r="B1" s="148"/>
      <c r="C1" s="158"/>
    </row>
    <row r="3" ht="18">
      <c r="A3" s="236" t="s">
        <v>815</v>
      </c>
    </row>
    <row r="5" ht="18">
      <c r="A5" s="236" t="s">
        <v>616</v>
      </c>
    </row>
    <row r="7" ht="12.75">
      <c r="A7" s="4" t="s">
        <v>816</v>
      </c>
    </row>
    <row r="8" ht="12.75">
      <c r="I8" s="21" t="s">
        <v>817</v>
      </c>
    </row>
    <row r="10" ht="12.75">
      <c r="A10" s="3" t="s">
        <v>818</v>
      </c>
    </row>
    <row r="12" spans="1:2" ht="12.75">
      <c r="A12" s="1" t="s">
        <v>819</v>
      </c>
      <c r="B12" s="5"/>
    </row>
    <row r="13" spans="2:9" ht="12.75">
      <c r="B13" s="5">
        <v>2004</v>
      </c>
      <c r="I13" s="2">
        <v>1</v>
      </c>
    </row>
    <row r="14" spans="2:9" ht="12.75">
      <c r="B14" s="90" t="s">
        <v>426</v>
      </c>
      <c r="I14" s="2">
        <v>2</v>
      </c>
    </row>
    <row r="15" ht="12.75">
      <c r="B15" s="5"/>
    </row>
    <row r="16" spans="1:9" ht="12.75">
      <c r="A16" s="1" t="s">
        <v>820</v>
      </c>
      <c r="I16" s="6">
        <v>3</v>
      </c>
    </row>
    <row r="18" spans="1:9" ht="12.75">
      <c r="A18" s="1" t="s">
        <v>821</v>
      </c>
      <c r="I18" s="6"/>
    </row>
    <row r="19" spans="2:9" ht="12.75">
      <c r="B19" s="1" t="s">
        <v>822</v>
      </c>
      <c r="I19" s="6">
        <v>4</v>
      </c>
    </row>
    <row r="20" spans="2:9" ht="12.75">
      <c r="B20" s="1" t="s">
        <v>1</v>
      </c>
      <c r="I20" s="6">
        <v>5</v>
      </c>
    </row>
    <row r="21" ht="12.75">
      <c r="I21" s="6"/>
    </row>
    <row r="22" spans="1:9" ht="12.75">
      <c r="A22" s="1" t="s">
        <v>2</v>
      </c>
      <c r="I22" s="6">
        <v>6</v>
      </c>
    </row>
    <row r="23" ht="12.75">
      <c r="I23" s="6"/>
    </row>
    <row r="24" spans="1:9" ht="12.75">
      <c r="A24" s="1" t="s">
        <v>3</v>
      </c>
      <c r="B24" s="7"/>
      <c r="I24" s="6">
        <v>7</v>
      </c>
    </row>
    <row r="25" ht="12.75">
      <c r="I25" s="6"/>
    </row>
    <row r="26" ht="12.75">
      <c r="A26" s="1" t="s">
        <v>4</v>
      </c>
    </row>
    <row r="27" spans="2:9" ht="12.75">
      <c r="B27" s="1" t="s">
        <v>5</v>
      </c>
      <c r="I27" s="6">
        <v>8</v>
      </c>
    </row>
    <row r="28" spans="2:9" ht="12.75">
      <c r="B28" s="1" t="s">
        <v>6</v>
      </c>
      <c r="I28" s="6">
        <v>9</v>
      </c>
    </row>
    <row r="30" ht="12.75">
      <c r="A30" s="3" t="s">
        <v>7</v>
      </c>
    </row>
    <row r="31" ht="12.75">
      <c r="A31" s="3"/>
    </row>
    <row r="32" spans="1:9" ht="12.75">
      <c r="A32" s="8" t="s">
        <v>819</v>
      </c>
      <c r="B32" s="5"/>
      <c r="I32" s="6"/>
    </row>
    <row r="33" spans="1:9" ht="12.75">
      <c r="A33" s="8"/>
      <c r="B33" s="5">
        <v>2004</v>
      </c>
      <c r="I33" s="6">
        <v>10</v>
      </c>
    </row>
    <row r="34" spans="1:9" ht="12.75">
      <c r="A34" s="8"/>
      <c r="B34" s="90" t="s">
        <v>426</v>
      </c>
      <c r="I34" s="6">
        <v>11</v>
      </c>
    </row>
    <row r="35" spans="1:9" ht="12.75">
      <c r="A35" s="8"/>
      <c r="B35" s="5"/>
      <c r="I35" s="6"/>
    </row>
    <row r="36" ht="12.75">
      <c r="A36" s="1" t="s">
        <v>8</v>
      </c>
    </row>
    <row r="37" spans="2:9" ht="12.75">
      <c r="B37" s="1" t="s">
        <v>35</v>
      </c>
      <c r="I37" s="6">
        <v>12</v>
      </c>
    </row>
    <row r="38" spans="2:9" ht="12.75">
      <c r="B38" s="1" t="s">
        <v>36</v>
      </c>
      <c r="I38" s="6">
        <v>13</v>
      </c>
    </row>
    <row r="39" ht="12.75">
      <c r="I39" s="6"/>
    </row>
    <row r="40" spans="1:9" ht="12.75">
      <c r="A40" s="1" t="s">
        <v>2</v>
      </c>
      <c r="I40" s="2">
        <v>14</v>
      </c>
    </row>
    <row r="41" spans="2:9" ht="12.75">
      <c r="B41" s="7"/>
      <c r="I41" s="6"/>
    </row>
    <row r="42" spans="1:9" ht="12.75">
      <c r="A42" s="1" t="s">
        <v>3</v>
      </c>
      <c r="I42" s="6">
        <v>15</v>
      </c>
    </row>
    <row r="43" ht="12.75">
      <c r="I43" s="6"/>
    </row>
    <row r="44" spans="1:9" ht="12.75">
      <c r="A44" s="3" t="s">
        <v>430</v>
      </c>
      <c r="I44" s="6"/>
    </row>
    <row r="45" ht="12.75">
      <c r="I45" s="6"/>
    </row>
    <row r="46" ht="12.75">
      <c r="A46" s="8" t="s">
        <v>38</v>
      </c>
    </row>
    <row r="47" spans="2:9" ht="12.75">
      <c r="B47" s="1" t="s">
        <v>5</v>
      </c>
      <c r="I47" s="6">
        <v>16</v>
      </c>
    </row>
    <row r="48" spans="2:9" ht="12.75">
      <c r="B48" s="1" t="s">
        <v>39</v>
      </c>
      <c r="I48" s="6">
        <v>17</v>
      </c>
    </row>
    <row r="49" ht="12.75">
      <c r="I49" s="6"/>
    </row>
    <row r="50" spans="1:9" ht="12.75">
      <c r="A50" s="91" t="s">
        <v>250</v>
      </c>
      <c r="I50" s="6">
        <v>18</v>
      </c>
    </row>
    <row r="52" spans="1:9" ht="12.75">
      <c r="A52" s="1" t="s">
        <v>40</v>
      </c>
      <c r="I52" s="1"/>
    </row>
    <row r="53" spans="2:9" ht="12.75">
      <c r="B53" s="91" t="s">
        <v>423</v>
      </c>
      <c r="I53" s="2">
        <v>19</v>
      </c>
    </row>
    <row r="54" spans="2:9" ht="12.75">
      <c r="B54" s="91" t="s">
        <v>424</v>
      </c>
      <c r="I54" s="2">
        <v>19.1</v>
      </c>
    </row>
    <row r="55" spans="2:9" ht="12.75">
      <c r="B55" s="91" t="s">
        <v>432</v>
      </c>
      <c r="I55" s="2">
        <v>19.2</v>
      </c>
    </row>
    <row r="57" ht="12.75">
      <c r="A57" s="91" t="s">
        <v>822</v>
      </c>
    </row>
    <row r="58" spans="2:9" ht="12.75">
      <c r="B58" s="91" t="s">
        <v>204</v>
      </c>
      <c r="I58" s="2">
        <v>20</v>
      </c>
    </row>
    <row r="59" spans="2:9" ht="12.75">
      <c r="B59" s="91" t="s">
        <v>824</v>
      </c>
      <c r="I59" s="2">
        <v>21</v>
      </c>
    </row>
    <row r="60" spans="2:9" ht="12.75">
      <c r="B60" s="91" t="s">
        <v>823</v>
      </c>
      <c r="I60" s="2">
        <v>22</v>
      </c>
    </row>
    <row r="61" spans="2:9" ht="12.75">
      <c r="B61" s="91" t="s">
        <v>413</v>
      </c>
      <c r="I61" s="2">
        <v>23</v>
      </c>
    </row>
    <row r="62" spans="2:9" ht="12.75">
      <c r="B62" s="91" t="s">
        <v>414</v>
      </c>
      <c r="I62" s="2">
        <v>24</v>
      </c>
    </row>
    <row r="63" spans="2:9" ht="12.75">
      <c r="B63" s="91" t="s">
        <v>415</v>
      </c>
      <c r="I63" s="2">
        <v>25</v>
      </c>
    </row>
    <row r="64" spans="2:9" ht="12.75">
      <c r="B64" s="91" t="s">
        <v>433</v>
      </c>
      <c r="I64" s="2">
        <v>26</v>
      </c>
    </row>
  </sheetData>
  <printOptions/>
  <pageMargins left="0.75" right="0.75" top="0.8" bottom="0.7" header="0.5" footer="0.5"/>
  <pageSetup fitToHeight="1" fitToWidth="1"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codeName="Sheet9"/>
  <dimension ref="A1:L82"/>
  <sheetViews>
    <sheetView showGridLines="0" zoomScaleSheetLayoutView="75" workbookViewId="0" topLeftCell="A1">
      <selection activeCell="A1" sqref="A1"/>
    </sheetView>
  </sheetViews>
  <sheetFormatPr defaultColWidth="9.00390625" defaultRowHeight="14.25"/>
  <cols>
    <col min="1" max="1" width="4.25390625" style="1" customWidth="1"/>
    <col min="2" max="2" width="2.625" style="1" customWidth="1"/>
    <col min="3" max="3" width="7.375" style="1" customWidth="1"/>
    <col min="4" max="6" width="8.00390625" style="1" customWidth="1"/>
    <col min="7" max="7" width="9.75390625" style="1" customWidth="1"/>
    <col min="8" max="8" width="4.75390625" style="1" customWidth="1"/>
    <col min="9" max="9" width="39.25390625" style="1" customWidth="1"/>
    <col min="10" max="11" width="9.625" style="1" customWidth="1"/>
    <col min="12" max="12" width="7.00390625" style="1" customWidth="1"/>
    <col min="13" max="16384" width="8.00390625" style="1" customWidth="1"/>
  </cols>
  <sheetData>
    <row r="1" spans="1:11" ht="12.75">
      <c r="A1" s="91" t="s">
        <v>271</v>
      </c>
      <c r="B1" s="148"/>
      <c r="E1" s="4"/>
      <c r="K1" s="131" t="s">
        <v>221</v>
      </c>
    </row>
    <row r="3" ht="12.75">
      <c r="A3" s="3" t="s">
        <v>616</v>
      </c>
    </row>
    <row r="4" spans="1:4" ht="12.75">
      <c r="A4" s="10"/>
      <c r="B4" s="36"/>
      <c r="C4" s="36"/>
      <c r="D4" s="36"/>
    </row>
    <row r="5" spans="1:12" ht="12.75">
      <c r="A5" s="11" t="s">
        <v>818</v>
      </c>
      <c r="B5" s="38"/>
      <c r="C5" s="38"/>
      <c r="D5" s="38"/>
      <c r="E5" s="38"/>
      <c r="F5" s="38"/>
      <c r="G5" s="38"/>
      <c r="H5" s="38"/>
      <c r="I5" s="38"/>
      <c r="J5" s="38"/>
      <c r="K5" s="48"/>
      <c r="L5" s="38"/>
    </row>
    <row r="6" spans="1:12" ht="12.75">
      <c r="A6" s="38"/>
      <c r="B6" s="38"/>
      <c r="C6" s="38"/>
      <c r="D6" s="38"/>
      <c r="E6" s="38"/>
      <c r="F6" s="38"/>
      <c r="G6" s="38"/>
      <c r="H6" s="38"/>
      <c r="I6" s="38"/>
      <c r="J6" s="39"/>
      <c r="K6" s="49"/>
      <c r="L6" s="38"/>
    </row>
    <row r="7" spans="1:12" ht="12.75">
      <c r="A7" s="13" t="s">
        <v>336</v>
      </c>
      <c r="B7" s="42"/>
      <c r="C7" s="42"/>
      <c r="D7" s="42"/>
      <c r="E7" s="42"/>
      <c r="F7" s="42"/>
      <c r="G7" s="42"/>
      <c r="H7" s="42"/>
      <c r="I7" s="42"/>
      <c r="J7" s="14" t="s">
        <v>757</v>
      </c>
      <c r="K7" s="14" t="s">
        <v>133</v>
      </c>
      <c r="L7" s="38"/>
    </row>
    <row r="9" spans="1:11" ht="12.75">
      <c r="A9" s="91" t="s">
        <v>337</v>
      </c>
      <c r="J9" s="15"/>
      <c r="K9" s="15"/>
    </row>
    <row r="10" spans="2:11" ht="12.75">
      <c r="B10" s="1" t="s">
        <v>188</v>
      </c>
      <c r="J10" s="15"/>
      <c r="K10" s="15"/>
    </row>
    <row r="11" spans="3:11" ht="12.75">
      <c r="C11" s="91" t="s">
        <v>338</v>
      </c>
      <c r="J11" s="241">
        <v>3894</v>
      </c>
      <c r="K11" s="262">
        <v>3469</v>
      </c>
    </row>
    <row r="12" spans="3:11" ht="12.75">
      <c r="C12" s="1" t="s">
        <v>189</v>
      </c>
      <c r="J12" s="242">
        <v>157</v>
      </c>
      <c r="K12" s="263">
        <v>-45</v>
      </c>
    </row>
    <row r="13" spans="10:11" ht="12.75">
      <c r="J13" s="189">
        <f>J11+J12</f>
        <v>4051</v>
      </c>
      <c r="K13" s="15">
        <f>SUM(K11:K12)</f>
        <v>3424</v>
      </c>
    </row>
    <row r="14" spans="2:11" ht="12.75">
      <c r="B14" s="1" t="s">
        <v>190</v>
      </c>
      <c r="J14" s="189">
        <v>312</v>
      </c>
      <c r="K14" s="15">
        <v>336</v>
      </c>
    </row>
    <row r="15" spans="2:12" ht="12.75">
      <c r="B15" s="91" t="s">
        <v>151</v>
      </c>
      <c r="D15" s="7"/>
      <c r="J15" s="259">
        <v>269</v>
      </c>
      <c r="K15" s="34">
        <v>348</v>
      </c>
      <c r="L15" s="19"/>
    </row>
    <row r="16" spans="10:11" ht="12.75">
      <c r="J16" s="248">
        <f>SUM(J13:J15)</f>
        <v>4632</v>
      </c>
      <c r="K16" s="258">
        <f>SUM(K13:K15)</f>
        <v>4108</v>
      </c>
    </row>
    <row r="17" spans="1:11" ht="12.75">
      <c r="A17" s="91" t="s">
        <v>152</v>
      </c>
      <c r="J17" s="15"/>
      <c r="K17" s="15"/>
    </row>
    <row r="18" spans="2:11" ht="12.75">
      <c r="B18" s="91" t="s">
        <v>339</v>
      </c>
      <c r="J18" s="15"/>
      <c r="K18" s="15"/>
    </row>
    <row r="19" spans="3:11" ht="12.75">
      <c r="C19" s="1" t="s">
        <v>192</v>
      </c>
      <c r="J19" s="15"/>
      <c r="K19" s="15"/>
    </row>
    <row r="20" spans="4:11" ht="12.75">
      <c r="D20" s="1" t="s">
        <v>193</v>
      </c>
      <c r="J20" s="264">
        <v>1749</v>
      </c>
      <c r="K20" s="262">
        <v>1741</v>
      </c>
    </row>
    <row r="21" spans="4:11" ht="12.75">
      <c r="D21" s="1" t="s">
        <v>194</v>
      </c>
      <c r="J21" s="240">
        <v>949</v>
      </c>
      <c r="K21" s="263">
        <v>842</v>
      </c>
    </row>
    <row r="22" spans="10:11" ht="12.75">
      <c r="J22" s="239">
        <f>SUM(J20:J21)</f>
        <v>2698</v>
      </c>
      <c r="K22" s="265">
        <f>SUM(K20:K21)</f>
        <v>2583</v>
      </c>
    </row>
    <row r="23" spans="3:11" ht="12.75">
      <c r="C23" s="91" t="s">
        <v>340</v>
      </c>
      <c r="J23" s="240">
        <v>-166</v>
      </c>
      <c r="K23" s="263">
        <v>-164</v>
      </c>
    </row>
    <row r="24" spans="3:11" ht="12.75">
      <c r="C24" s="1" t="s">
        <v>195</v>
      </c>
      <c r="J24" s="189">
        <f>SUM(J22:J23)</f>
        <v>2532</v>
      </c>
      <c r="K24" s="15">
        <f>SUM(K22:K23)</f>
        <v>2419</v>
      </c>
    </row>
    <row r="25" spans="2:11" ht="12.75">
      <c r="B25" s="91" t="s">
        <v>341</v>
      </c>
      <c r="J25" s="189">
        <v>64</v>
      </c>
      <c r="K25" s="15">
        <v>71</v>
      </c>
    </row>
    <row r="26" spans="10:11" ht="12.75">
      <c r="J26" s="248">
        <f>SUM(J24:J25)</f>
        <v>2596</v>
      </c>
      <c r="K26" s="258">
        <f>SUM(K24:K25)</f>
        <v>2490</v>
      </c>
    </row>
    <row r="27" spans="1:11" ht="12.75">
      <c r="A27" s="1" t="s">
        <v>79</v>
      </c>
      <c r="J27" s="259"/>
      <c r="K27" s="34"/>
    </row>
    <row r="28" spans="2:11" ht="12.75">
      <c r="B28" s="91" t="s">
        <v>440</v>
      </c>
      <c r="J28" s="259">
        <v>1672</v>
      </c>
      <c r="K28" s="34">
        <v>1358</v>
      </c>
    </row>
    <row r="29" spans="2:11" ht="12.75">
      <c r="B29" s="91" t="s">
        <v>441</v>
      </c>
      <c r="J29" s="259">
        <v>66</v>
      </c>
      <c r="K29" s="34">
        <v>61</v>
      </c>
    </row>
    <row r="30" spans="2:11" ht="12.75">
      <c r="B30" s="91"/>
      <c r="J30" s="248">
        <v>1738</v>
      </c>
      <c r="K30" s="258">
        <f>SUM(K28:K29)</f>
        <v>1419</v>
      </c>
    </row>
    <row r="31" spans="1:11" ht="12.75">
      <c r="A31" s="1" t="s">
        <v>196</v>
      </c>
      <c r="J31" s="189"/>
      <c r="K31" s="15"/>
    </row>
    <row r="32" spans="2:11" ht="12.75">
      <c r="B32" s="91" t="s">
        <v>342</v>
      </c>
      <c r="J32" s="189">
        <v>1352</v>
      </c>
      <c r="K32" s="15">
        <v>1445</v>
      </c>
    </row>
    <row r="33" spans="2:11" ht="12.75">
      <c r="B33" s="91" t="s">
        <v>343</v>
      </c>
      <c r="J33" s="189">
        <v>-1106</v>
      </c>
      <c r="K33" s="15">
        <v>-1995</v>
      </c>
    </row>
    <row r="34" spans="2:11" ht="12.75">
      <c r="B34" s="91" t="s">
        <v>691</v>
      </c>
      <c r="J34" s="189">
        <v>-616</v>
      </c>
      <c r="K34" s="57">
        <v>-462</v>
      </c>
    </row>
    <row r="35" spans="10:11" ht="12.75">
      <c r="J35" s="248">
        <f>SUM(J32:J34)</f>
        <v>-370</v>
      </c>
      <c r="K35" s="258">
        <f>SUM(K32:K34)</f>
        <v>-1012</v>
      </c>
    </row>
    <row r="36" spans="10:12" ht="12.75">
      <c r="J36" s="259"/>
      <c r="K36" s="34"/>
      <c r="L36" s="19"/>
    </row>
    <row r="37" spans="1:11" ht="12.75">
      <c r="A37" s="91" t="s">
        <v>692</v>
      </c>
      <c r="J37" s="248">
        <f>J16+J26+J30+J35</f>
        <v>8596</v>
      </c>
      <c r="K37" s="258">
        <f>K16+K26+K30+K35</f>
        <v>7005</v>
      </c>
    </row>
    <row r="39" spans="1:11" ht="12.75">
      <c r="A39" s="17" t="s">
        <v>130</v>
      </c>
      <c r="J39" s="151"/>
      <c r="K39" s="151"/>
    </row>
    <row r="40" spans="10:11" ht="12.75">
      <c r="J40" s="151"/>
      <c r="K40" s="151"/>
    </row>
    <row r="41" spans="1:11" ht="12.75">
      <c r="A41" s="91" t="s">
        <v>86</v>
      </c>
      <c r="B41" s="91" t="s">
        <v>409</v>
      </c>
      <c r="J41" s="151"/>
      <c r="K41" s="151"/>
    </row>
    <row r="42" spans="2:11" ht="12.75">
      <c r="B42" s="91" t="s">
        <v>15</v>
      </c>
      <c r="J42" s="151"/>
      <c r="K42" s="151"/>
    </row>
    <row r="43" spans="2:11" ht="12.75">
      <c r="B43" s="91" t="s">
        <v>213</v>
      </c>
      <c r="J43" s="151"/>
      <c r="K43" s="151"/>
    </row>
    <row r="44" spans="2:11" ht="12.75">
      <c r="B44" s="91" t="s">
        <v>25</v>
      </c>
      <c r="J44" s="151"/>
      <c r="K44" s="151"/>
    </row>
    <row r="45" spans="2:11" ht="12.75">
      <c r="B45" s="91" t="s">
        <v>16</v>
      </c>
      <c r="J45" s="151"/>
      <c r="K45" s="151"/>
    </row>
    <row r="46" spans="10:11" ht="12.75">
      <c r="J46" s="151"/>
      <c r="K46" s="151"/>
    </row>
    <row r="47" spans="1:11" ht="12.75">
      <c r="A47" s="91" t="s">
        <v>87</v>
      </c>
      <c r="B47" s="91" t="s">
        <v>28</v>
      </c>
      <c r="J47" s="151"/>
      <c r="K47" s="151"/>
    </row>
    <row r="48" spans="2:11" ht="12.75">
      <c r="B48" s="91" t="s">
        <v>29</v>
      </c>
      <c r="J48" s="151"/>
      <c r="K48" s="151"/>
    </row>
    <row r="49" spans="10:11" ht="12.75">
      <c r="J49" s="151"/>
      <c r="K49" s="151"/>
    </row>
    <row r="50" spans="1:11" ht="12.75">
      <c r="A50" s="91" t="s">
        <v>344</v>
      </c>
      <c r="B50" s="91" t="s">
        <v>30</v>
      </c>
      <c r="J50" s="151"/>
      <c r="K50" s="151"/>
    </row>
    <row r="51" spans="2:11" ht="12.75">
      <c r="B51" s="91" t="s">
        <v>31</v>
      </c>
      <c r="J51" s="151"/>
      <c r="K51" s="151"/>
    </row>
    <row r="52" spans="2:11" ht="12.75">
      <c r="B52" s="91" t="s">
        <v>32</v>
      </c>
      <c r="J52" s="151"/>
      <c r="K52" s="151"/>
    </row>
    <row r="53" spans="10:11" ht="12.75">
      <c r="J53" s="151"/>
      <c r="K53" s="151"/>
    </row>
    <row r="54" spans="1:11" ht="12.75">
      <c r="A54" s="91" t="s">
        <v>345</v>
      </c>
      <c r="B54" s="91" t="s">
        <v>215</v>
      </c>
      <c r="J54" s="151"/>
      <c r="K54" s="151"/>
    </row>
    <row r="55" spans="2:11" ht="12.75">
      <c r="B55" s="91" t="s">
        <v>26</v>
      </c>
      <c r="J55" s="151"/>
      <c r="K55" s="151"/>
    </row>
    <row r="56" spans="2:11" ht="12.75">
      <c r="B56" s="91" t="s">
        <v>27</v>
      </c>
      <c r="J56" s="151"/>
      <c r="K56" s="151"/>
    </row>
    <row r="57" spans="10:11" ht="12.75">
      <c r="J57" s="151"/>
      <c r="K57" s="151"/>
    </row>
    <row r="58" spans="1:11" ht="12.75">
      <c r="A58" s="91" t="s">
        <v>346</v>
      </c>
      <c r="B58" s="1" t="s">
        <v>200</v>
      </c>
      <c r="J58" s="151"/>
      <c r="K58" s="151"/>
    </row>
    <row r="59" spans="10:11" ht="12.75">
      <c r="J59" s="151"/>
      <c r="K59" s="151"/>
    </row>
    <row r="60" spans="1:11" ht="12.75">
      <c r="A60" s="91" t="s">
        <v>347</v>
      </c>
      <c r="B60" s="91" t="s">
        <v>802</v>
      </c>
      <c r="J60" s="190" t="s">
        <v>757</v>
      </c>
      <c r="K60" s="159" t="s">
        <v>133</v>
      </c>
    </row>
    <row r="61" spans="1:11" ht="12.75">
      <c r="A61" s="91"/>
      <c r="B61" s="91"/>
      <c r="J61" s="151"/>
      <c r="K61" s="151"/>
    </row>
    <row r="62" spans="1:11" ht="12.75">
      <c r="A62" s="91"/>
      <c r="B62" s="91"/>
      <c r="C62" s="91" t="s">
        <v>637</v>
      </c>
      <c r="J62" s="189">
        <v>15</v>
      </c>
      <c r="K62" s="15">
        <v>53</v>
      </c>
    </row>
    <row r="63" spans="3:11" ht="12.75">
      <c r="C63" s="91" t="s">
        <v>813</v>
      </c>
      <c r="J63" s="249" t="s">
        <v>613</v>
      </c>
      <c r="K63" s="266">
        <v>6</v>
      </c>
    </row>
    <row r="64" spans="3:11" ht="12.75">
      <c r="C64" s="91" t="s">
        <v>803</v>
      </c>
      <c r="J64" s="189">
        <v>1352</v>
      </c>
      <c r="K64" s="261">
        <v>1445</v>
      </c>
    </row>
    <row r="65" spans="10:11" ht="12.75">
      <c r="J65" s="248">
        <f>SUM(J62:J64)</f>
        <v>1367</v>
      </c>
      <c r="K65" s="258">
        <f>SUM(K62:K64)</f>
        <v>1504</v>
      </c>
    </row>
    <row r="67" spans="1:11" ht="12.75">
      <c r="A67" s="91" t="s">
        <v>348</v>
      </c>
      <c r="B67" s="1" t="s">
        <v>201</v>
      </c>
      <c r="J67" s="190" t="s">
        <v>757</v>
      </c>
      <c r="K67" s="159" t="s">
        <v>133</v>
      </c>
    </row>
    <row r="68" spans="10:11" ht="12.75">
      <c r="J68" s="187"/>
      <c r="K68" s="156"/>
    </row>
    <row r="69" spans="2:11" ht="12.75">
      <c r="B69" s="91" t="s">
        <v>85</v>
      </c>
      <c r="J69" s="189">
        <v>1561</v>
      </c>
      <c r="K69" s="15">
        <v>432</v>
      </c>
    </row>
    <row r="70" spans="2:11" ht="12.75">
      <c r="B70" s="91" t="s">
        <v>391</v>
      </c>
      <c r="J70" s="189"/>
      <c r="K70" s="34"/>
    </row>
    <row r="71" spans="8:11" ht="12.75">
      <c r="H71" s="91" t="s">
        <v>804</v>
      </c>
      <c r="J71" s="189">
        <v>-2667</v>
      </c>
      <c r="K71" s="15">
        <v>-2427</v>
      </c>
    </row>
    <row r="72" spans="8:11" ht="12.75">
      <c r="H72" s="91" t="s">
        <v>805</v>
      </c>
      <c r="J72" s="189">
        <v>-130</v>
      </c>
      <c r="K72" s="15">
        <v>-140</v>
      </c>
    </row>
    <row r="73" spans="10:11" ht="12.75">
      <c r="J73" s="248">
        <f>SUM(J69:J72)</f>
        <v>-1236</v>
      </c>
      <c r="K73" s="258">
        <f>SUM(K69:K72)</f>
        <v>-2135</v>
      </c>
    </row>
    <row r="74" spans="10:11" ht="12.75">
      <c r="J74" s="259"/>
      <c r="K74" s="34"/>
    </row>
    <row r="75" spans="1:2" ht="12.75">
      <c r="A75" s="91" t="s">
        <v>349</v>
      </c>
      <c r="B75" s="121" t="s">
        <v>214</v>
      </c>
    </row>
    <row r="76" spans="1:2" ht="12.75">
      <c r="A76" s="91"/>
      <c r="B76" s="121"/>
    </row>
    <row r="77" spans="1:2" ht="12.75">
      <c r="A77" s="91" t="s">
        <v>350</v>
      </c>
      <c r="B77" s="91" t="s">
        <v>33</v>
      </c>
    </row>
    <row r="78" ht="12.75">
      <c r="B78" s="91" t="s">
        <v>697</v>
      </c>
    </row>
    <row r="79" ht="12.75">
      <c r="B79" s="91" t="s">
        <v>34</v>
      </c>
    </row>
    <row r="80" ht="12.75">
      <c r="B80" s="91"/>
    </row>
    <row r="81" spans="3:11" ht="12.75">
      <c r="C81" s="56"/>
      <c r="D81" s="56"/>
      <c r="E81" s="56"/>
      <c r="F81" s="56"/>
      <c r="G81" s="56"/>
      <c r="H81" s="56"/>
      <c r="I81" s="56"/>
      <c r="J81" s="56"/>
      <c r="K81" s="56"/>
    </row>
    <row r="82" spans="2:11" ht="12.75">
      <c r="B82" s="121"/>
      <c r="C82" s="56"/>
      <c r="D82" s="56"/>
      <c r="E82" s="56"/>
      <c r="F82" s="56"/>
      <c r="G82" s="56"/>
      <c r="H82" s="56"/>
      <c r="I82" s="56"/>
      <c r="J82" s="56"/>
      <c r="K82" s="56"/>
    </row>
  </sheetData>
  <printOptions horizontalCentered="1" verticalCentered="1"/>
  <pageMargins left="0.48" right="0" top="0.5" bottom="0.5" header="0.5" footer="0.5"/>
  <pageSetup horizontalDpi="600" verticalDpi="600" orientation="portrait" paperSize="9" scale="74" r:id="rId1"/>
  <rowBreaks count="1" manualBreakCount="1">
    <brk id="82" max="11" man="1"/>
  </rowBreaks>
</worksheet>
</file>

<file path=xl/worksheets/sheet11.xml><?xml version="1.0" encoding="utf-8"?>
<worksheet xmlns="http://schemas.openxmlformats.org/spreadsheetml/2006/main" xmlns:r="http://schemas.openxmlformats.org/officeDocument/2006/relationships">
  <sheetPr codeName="Sheet10"/>
  <dimension ref="A1:N91"/>
  <sheetViews>
    <sheetView showGridLines="0" zoomScaleSheetLayoutView="75" workbookViewId="0" topLeftCell="A1">
      <selection activeCell="A1" sqref="A1"/>
    </sheetView>
  </sheetViews>
  <sheetFormatPr defaultColWidth="9.00390625" defaultRowHeight="14.25"/>
  <cols>
    <col min="1" max="1" width="2.50390625" style="1" customWidth="1"/>
    <col min="2" max="2" width="13.25390625" style="1" customWidth="1"/>
    <col min="3" max="3" width="8.25390625" style="1" customWidth="1"/>
    <col min="4" max="4" width="8.875" style="1" customWidth="1"/>
    <col min="5" max="5" width="8.125" style="1" customWidth="1"/>
    <col min="6" max="6" width="8.75390625" style="1" customWidth="1"/>
    <col min="7" max="7" width="5.25390625" style="1" customWidth="1"/>
    <col min="8" max="8" width="11.375" style="1" customWidth="1"/>
    <col min="9" max="9" width="8.625" style="1" customWidth="1"/>
    <col min="10" max="10" width="10.00390625" style="1" customWidth="1"/>
    <col min="11" max="11" width="10.875" style="1" customWidth="1"/>
    <col min="12" max="12" width="11.625" style="1" customWidth="1"/>
    <col min="13" max="13" width="10.875" style="1" customWidth="1"/>
    <col min="14" max="16384" width="8.00390625" style="1" customWidth="1"/>
  </cols>
  <sheetData>
    <row r="1" spans="1:13" ht="12.75">
      <c r="A1" s="91" t="s">
        <v>271</v>
      </c>
      <c r="B1" s="148"/>
      <c r="M1" s="21" t="s">
        <v>791</v>
      </c>
    </row>
    <row r="3" ht="12.75">
      <c r="A3" s="3" t="s">
        <v>616</v>
      </c>
    </row>
    <row r="4" ht="12.75">
      <c r="A4" s="10"/>
    </row>
    <row r="5" spans="1:9" ht="12.75">
      <c r="A5" s="11" t="s">
        <v>818</v>
      </c>
      <c r="I5" s="3" t="s">
        <v>188</v>
      </c>
    </row>
    <row r="6" spans="1:13" ht="12.75">
      <c r="A6" s="10"/>
      <c r="B6" s="36"/>
      <c r="C6" s="36"/>
      <c r="H6" s="47" t="s">
        <v>299</v>
      </c>
      <c r="I6" s="12"/>
      <c r="J6" s="12"/>
      <c r="K6" s="12" t="s">
        <v>101</v>
      </c>
      <c r="L6" s="3"/>
      <c r="M6" s="3"/>
    </row>
    <row r="7" spans="8:13" ht="12.75">
      <c r="H7" s="47" t="s">
        <v>388</v>
      </c>
      <c r="I7" s="12" t="s">
        <v>222</v>
      </c>
      <c r="J7" s="12"/>
      <c r="K7" s="12" t="s">
        <v>223</v>
      </c>
      <c r="L7" s="3"/>
      <c r="M7" s="3"/>
    </row>
    <row r="8" spans="8:13" ht="12.75">
      <c r="H8" s="47" t="s">
        <v>300</v>
      </c>
      <c r="I8" s="12" t="s">
        <v>224</v>
      </c>
      <c r="J8" s="12" t="s">
        <v>225</v>
      </c>
      <c r="K8" s="12" t="s">
        <v>226</v>
      </c>
      <c r="L8" s="12" t="s">
        <v>37</v>
      </c>
      <c r="M8" s="12" t="s">
        <v>102</v>
      </c>
    </row>
    <row r="9" spans="8:13" s="36" customFormat="1" ht="12.75">
      <c r="H9" s="47" t="s">
        <v>301</v>
      </c>
      <c r="I9" s="47" t="s">
        <v>227</v>
      </c>
      <c r="J9" s="47" t="s">
        <v>228</v>
      </c>
      <c r="K9" s="47" t="s">
        <v>229</v>
      </c>
      <c r="L9" s="47" t="s">
        <v>229</v>
      </c>
      <c r="M9" s="47" t="s">
        <v>230</v>
      </c>
    </row>
    <row r="10" spans="1:14" ht="12.75">
      <c r="A10" s="13" t="s">
        <v>231</v>
      </c>
      <c r="B10" s="9"/>
      <c r="C10" s="9"/>
      <c r="D10" s="9"/>
      <c r="E10" s="9"/>
      <c r="F10" s="9"/>
      <c r="G10" s="9"/>
      <c r="H10" s="14" t="s">
        <v>52</v>
      </c>
      <c r="I10" s="14" t="s">
        <v>52</v>
      </c>
      <c r="J10" s="14" t="s">
        <v>52</v>
      </c>
      <c r="K10" s="14" t="s">
        <v>52</v>
      </c>
      <c r="L10" s="14" t="s">
        <v>52</v>
      </c>
      <c r="M10" s="14" t="s">
        <v>52</v>
      </c>
      <c r="N10" s="36"/>
    </row>
    <row r="12" spans="1:13" ht="12.75">
      <c r="A12" s="3" t="s">
        <v>232</v>
      </c>
      <c r="H12" s="15"/>
      <c r="I12" s="15"/>
      <c r="J12" s="15"/>
      <c r="K12" s="15"/>
      <c r="L12" s="15"/>
      <c r="M12" s="15"/>
    </row>
    <row r="13" spans="1:13" ht="12.75">
      <c r="A13" s="3" t="s">
        <v>233</v>
      </c>
      <c r="H13" s="15"/>
      <c r="I13" s="15"/>
      <c r="J13" s="15"/>
      <c r="K13" s="15"/>
      <c r="L13" s="15"/>
      <c r="M13" s="15"/>
    </row>
    <row r="14" spans="8:13" ht="12.75">
      <c r="H14" s="15"/>
      <c r="I14" s="15"/>
      <c r="J14" s="15"/>
      <c r="K14" s="15"/>
      <c r="L14" s="15"/>
      <c r="M14" s="15"/>
    </row>
    <row r="15" spans="1:13" ht="12.75">
      <c r="A15" s="1" t="s">
        <v>134</v>
      </c>
      <c r="H15" s="151"/>
      <c r="I15" s="151"/>
      <c r="J15" s="151"/>
      <c r="K15" s="151"/>
      <c r="L15" s="151"/>
      <c r="M15" s="151"/>
    </row>
    <row r="16" spans="2:14" ht="12.75">
      <c r="B16" s="91" t="s">
        <v>351</v>
      </c>
      <c r="H16" s="189">
        <v>220</v>
      </c>
      <c r="I16" s="189">
        <v>156</v>
      </c>
      <c r="J16" s="189">
        <v>312</v>
      </c>
      <c r="K16" s="189">
        <f>SUM(H16:J16)</f>
        <v>688</v>
      </c>
      <c r="L16" s="267"/>
      <c r="M16" s="189">
        <f aca="true" t="shared" si="0" ref="M16:M31">K16+L16</f>
        <v>688</v>
      </c>
      <c r="N16" s="35"/>
    </row>
    <row r="17" spans="2:14" ht="12.75">
      <c r="B17" s="91" t="s">
        <v>352</v>
      </c>
      <c r="H17" s="250">
        <v>230</v>
      </c>
      <c r="I17" s="250">
        <v>161</v>
      </c>
      <c r="J17" s="250">
        <v>69</v>
      </c>
      <c r="K17" s="250">
        <f>SUM(H17:J17)</f>
        <v>460</v>
      </c>
      <c r="L17" s="268"/>
      <c r="M17" s="250">
        <f t="shared" si="0"/>
        <v>460</v>
      </c>
      <c r="N17" s="35"/>
    </row>
    <row r="18" spans="8:14" ht="12.75">
      <c r="H18" s="189">
        <f>SUM(H16:H17)</f>
        <v>450</v>
      </c>
      <c r="I18" s="189">
        <f>SUM(I16:I17)</f>
        <v>317</v>
      </c>
      <c r="J18" s="189">
        <f>SUM(J16:J17)</f>
        <v>381</v>
      </c>
      <c r="K18" s="189">
        <f>SUM(H18:J18)</f>
        <v>1148</v>
      </c>
      <c r="L18" s="189"/>
      <c r="M18" s="189">
        <f t="shared" si="0"/>
        <v>1148</v>
      </c>
      <c r="N18" s="35"/>
    </row>
    <row r="19" spans="1:14" ht="12.75">
      <c r="A19" s="1" t="s">
        <v>302</v>
      </c>
      <c r="H19" s="189"/>
      <c r="I19" s="189"/>
      <c r="J19" s="189">
        <v>-15</v>
      </c>
      <c r="K19" s="189">
        <f>SUM(H19:J19)</f>
        <v>-15</v>
      </c>
      <c r="L19" s="189"/>
      <c r="M19" s="189">
        <f t="shared" si="0"/>
        <v>-15</v>
      </c>
      <c r="N19" s="35"/>
    </row>
    <row r="20" spans="1:14" ht="12.75">
      <c r="A20" s="1" t="s">
        <v>190</v>
      </c>
      <c r="H20" s="189"/>
      <c r="I20" s="189"/>
      <c r="J20" s="189"/>
      <c r="K20" s="189"/>
      <c r="L20" s="189">
        <v>136</v>
      </c>
      <c r="M20" s="189">
        <f t="shared" si="0"/>
        <v>136</v>
      </c>
      <c r="N20" s="35"/>
    </row>
    <row r="21" spans="1:14" ht="12.75">
      <c r="A21" s="1" t="s">
        <v>191</v>
      </c>
      <c r="H21" s="189"/>
      <c r="I21" s="189"/>
      <c r="J21" s="189"/>
      <c r="K21" s="189"/>
      <c r="L21" s="189">
        <v>43</v>
      </c>
      <c r="M21" s="189">
        <f t="shared" si="0"/>
        <v>43</v>
      </c>
      <c r="N21" s="35"/>
    </row>
    <row r="22" spans="1:14" ht="12.75">
      <c r="A22" s="91" t="s">
        <v>153</v>
      </c>
      <c r="H22" s="189"/>
      <c r="I22" s="189"/>
      <c r="J22" s="189"/>
      <c r="K22" s="189"/>
      <c r="L22" s="193">
        <v>19</v>
      </c>
      <c r="M22" s="189">
        <v>19</v>
      </c>
      <c r="N22" s="35"/>
    </row>
    <row r="23" spans="1:14" ht="12.75">
      <c r="A23" s="1" t="s">
        <v>234</v>
      </c>
      <c r="H23" s="189"/>
      <c r="I23" s="189"/>
      <c r="J23" s="189"/>
      <c r="K23" s="189"/>
      <c r="L23" s="189">
        <v>-14</v>
      </c>
      <c r="M23" s="189">
        <f t="shared" si="0"/>
        <v>-14</v>
      </c>
      <c r="N23" s="35"/>
    </row>
    <row r="24" spans="1:14" ht="12.75">
      <c r="A24" s="1" t="s">
        <v>235</v>
      </c>
      <c r="H24" s="267"/>
      <c r="I24" s="267"/>
      <c r="J24" s="267"/>
      <c r="K24" s="189"/>
      <c r="L24" s="267">
        <v>-193</v>
      </c>
      <c r="M24" s="189">
        <f t="shared" si="0"/>
        <v>-193</v>
      </c>
      <c r="N24" s="35"/>
    </row>
    <row r="25" spans="1:14" ht="12.75">
      <c r="A25" s="3" t="s">
        <v>643</v>
      </c>
      <c r="H25" s="657">
        <f>H18</f>
        <v>450</v>
      </c>
      <c r="I25" s="657">
        <f>I18</f>
        <v>317</v>
      </c>
      <c r="J25" s="657">
        <f>J18+J19</f>
        <v>366</v>
      </c>
      <c r="K25" s="657">
        <f>K18+K19</f>
        <v>1133</v>
      </c>
      <c r="L25" s="657">
        <f>L20+L21+L22+L23+L24</f>
        <v>-9</v>
      </c>
      <c r="M25" s="657">
        <f>M18+M19+M20+M21+M22+M23+M24</f>
        <v>1124</v>
      </c>
      <c r="N25" s="35"/>
    </row>
    <row r="26" spans="1:14" ht="12.75">
      <c r="A26" s="91" t="s">
        <v>644</v>
      </c>
      <c r="H26" s="267"/>
      <c r="I26" s="267">
        <v>17</v>
      </c>
      <c r="J26" s="267"/>
      <c r="K26" s="189">
        <v>17</v>
      </c>
      <c r="L26" s="267">
        <v>-37</v>
      </c>
      <c r="M26" s="189">
        <f t="shared" si="0"/>
        <v>-20</v>
      </c>
      <c r="N26" s="35"/>
    </row>
    <row r="27" spans="1:14" ht="14.25" customHeight="1">
      <c r="A27" s="3" t="s">
        <v>154</v>
      </c>
      <c r="H27" s="269">
        <f>SUM(H18:H24)</f>
        <v>450</v>
      </c>
      <c r="I27" s="269">
        <f>I25+I26</f>
        <v>334</v>
      </c>
      <c r="J27" s="269">
        <f>SUM(J18:J24)</f>
        <v>366</v>
      </c>
      <c r="K27" s="269">
        <f>K25+K26</f>
        <v>1150</v>
      </c>
      <c r="L27" s="269">
        <f>L25+L26</f>
        <v>-46</v>
      </c>
      <c r="M27" s="269">
        <f t="shared" si="0"/>
        <v>1104</v>
      </c>
      <c r="N27" s="35"/>
    </row>
    <row r="28" spans="1:14" ht="14.25" customHeight="1">
      <c r="A28" s="3" t="s">
        <v>810</v>
      </c>
      <c r="H28" s="259"/>
      <c r="I28" s="259"/>
      <c r="J28" s="259"/>
      <c r="K28" s="259"/>
      <c r="L28" s="259"/>
      <c r="M28" s="259"/>
      <c r="N28" s="35"/>
    </row>
    <row r="29" spans="1:14" ht="12.75">
      <c r="A29" s="1" t="s">
        <v>56</v>
      </c>
      <c r="H29" s="267"/>
      <c r="I29" s="267">
        <v>-3</v>
      </c>
      <c r="J29" s="267"/>
      <c r="K29" s="189">
        <f>SUM(H29:J29)</f>
        <v>-3</v>
      </c>
      <c r="L29" s="189">
        <v>-94</v>
      </c>
      <c r="M29" s="189">
        <f t="shared" si="0"/>
        <v>-97</v>
      </c>
      <c r="N29" s="35"/>
    </row>
    <row r="30" spans="1:14" ht="12.75">
      <c r="A30" s="91" t="s">
        <v>353</v>
      </c>
      <c r="H30" s="189">
        <v>402</v>
      </c>
      <c r="I30" s="189">
        <v>207</v>
      </c>
      <c r="J30" s="189">
        <v>48</v>
      </c>
      <c r="K30" s="189">
        <f>SUM(H30:J30)</f>
        <v>657</v>
      </c>
      <c r="L30" s="189">
        <v>22</v>
      </c>
      <c r="M30" s="189">
        <f t="shared" si="0"/>
        <v>679</v>
      </c>
      <c r="N30" s="35"/>
    </row>
    <row r="31" spans="1:14" ht="12.75">
      <c r="A31" s="91" t="s">
        <v>354</v>
      </c>
      <c r="H31" s="189">
        <v>-19</v>
      </c>
      <c r="I31" s="189">
        <v>-53</v>
      </c>
      <c r="J31" s="189">
        <v>-28</v>
      </c>
      <c r="K31" s="189">
        <f>SUM(H31:J31)</f>
        <v>-100</v>
      </c>
      <c r="L31" s="189"/>
      <c r="M31" s="189">
        <f t="shared" si="0"/>
        <v>-100</v>
      </c>
      <c r="N31" s="35"/>
    </row>
    <row r="32" spans="1:14" ht="12.75">
      <c r="A32" s="91" t="s">
        <v>787</v>
      </c>
      <c r="H32" s="189"/>
      <c r="I32" s="189">
        <v>41</v>
      </c>
      <c r="J32" s="189"/>
      <c r="K32" s="189">
        <f>H32+I32+J32</f>
        <v>41</v>
      </c>
      <c r="L32" s="189">
        <v>7</v>
      </c>
      <c r="M32" s="189">
        <v>48</v>
      </c>
      <c r="N32" s="35"/>
    </row>
    <row r="33" spans="1:14" ht="12.75">
      <c r="A33" s="91" t="s">
        <v>642</v>
      </c>
      <c r="H33" s="189"/>
      <c r="I33" s="189"/>
      <c r="J33" s="189"/>
      <c r="K33" s="189"/>
      <c r="L33" s="189">
        <v>-113</v>
      </c>
      <c r="M33" s="189">
        <v>-113</v>
      </c>
      <c r="N33" s="35"/>
    </row>
    <row r="34" spans="1:14" ht="9" customHeight="1">
      <c r="A34" s="91"/>
      <c r="H34" s="189"/>
      <c r="I34" s="189"/>
      <c r="J34" s="189"/>
      <c r="K34" s="189"/>
      <c r="L34" s="189"/>
      <c r="M34" s="189"/>
      <c r="N34" s="35"/>
    </row>
    <row r="35" spans="1:14" ht="12.75">
      <c r="A35" s="3" t="s">
        <v>806</v>
      </c>
      <c r="H35" s="248">
        <f>H27+H30+H31</f>
        <v>833</v>
      </c>
      <c r="I35" s="248">
        <f>I27+I29+I30+I31+I32+I33</f>
        <v>526</v>
      </c>
      <c r="J35" s="248">
        <f>J27+J29+J30+J31+J32+J33</f>
        <v>386</v>
      </c>
      <c r="K35" s="248">
        <f>K27+K29+K30+K31+K32+K33</f>
        <v>1745</v>
      </c>
      <c r="L35" s="248">
        <f>L27+L29+L30+L31+L32+L33</f>
        <v>-224</v>
      </c>
      <c r="M35" s="248">
        <f>M27+M29+M30+M31+M32+M33</f>
        <v>1521</v>
      </c>
      <c r="N35" s="35"/>
    </row>
    <row r="36" spans="1:14" ht="12.75">
      <c r="A36" s="8" t="s">
        <v>355</v>
      </c>
      <c r="H36" s="259"/>
      <c r="I36" s="259"/>
      <c r="J36" s="259"/>
      <c r="K36" s="189"/>
      <c r="L36" s="259"/>
      <c r="M36" s="259"/>
      <c r="N36" s="35"/>
    </row>
    <row r="37" spans="2:14" ht="12.75">
      <c r="B37" s="91" t="s">
        <v>155</v>
      </c>
      <c r="D37" s="7"/>
      <c r="H37" s="189">
        <v>-134</v>
      </c>
      <c r="I37" s="189">
        <v>-103</v>
      </c>
      <c r="J37" s="189">
        <v>-96</v>
      </c>
      <c r="K37" s="189">
        <f>SUM(H37:J37)</f>
        <v>-333</v>
      </c>
      <c r="L37" s="189">
        <v>18</v>
      </c>
      <c r="M37" s="189">
        <f aca="true" t="shared" si="1" ref="M37:M43">K37+L37</f>
        <v>-315</v>
      </c>
      <c r="N37" s="35"/>
    </row>
    <row r="38" spans="2:14" ht="12.75">
      <c r="B38" s="91" t="s">
        <v>156</v>
      </c>
      <c r="D38" s="7"/>
      <c r="H38" s="189">
        <v>-121</v>
      </c>
      <c r="I38" s="189">
        <v>-73</v>
      </c>
      <c r="J38" s="189">
        <v>-12</v>
      </c>
      <c r="K38" s="189">
        <f>SUM(H38:J38)</f>
        <v>-206</v>
      </c>
      <c r="L38" s="189">
        <v>-6</v>
      </c>
      <c r="M38" s="189">
        <f t="shared" si="1"/>
        <v>-212</v>
      </c>
      <c r="N38" s="35"/>
    </row>
    <row r="39" spans="2:14" ht="12.75">
      <c r="B39" s="91" t="s">
        <v>157</v>
      </c>
      <c r="D39" s="7"/>
      <c r="H39" s="189">
        <v>6</v>
      </c>
      <c r="I39" s="189">
        <v>19</v>
      </c>
      <c r="J39" s="189">
        <v>4</v>
      </c>
      <c r="K39" s="189">
        <f>SUM(H39:J39)</f>
        <v>29</v>
      </c>
      <c r="L39" s="189"/>
      <c r="M39" s="189">
        <f t="shared" si="1"/>
        <v>29</v>
      </c>
      <c r="N39" s="35"/>
    </row>
    <row r="40" spans="2:14" ht="12.75">
      <c r="B40" s="91" t="s">
        <v>158</v>
      </c>
      <c r="D40" s="7"/>
      <c r="H40" s="189"/>
      <c r="I40" s="189">
        <v>-16</v>
      </c>
      <c r="J40" s="189"/>
      <c r="K40" s="189">
        <f>H40+I40+J40</f>
        <v>-16</v>
      </c>
      <c r="L40" s="189">
        <v>-3</v>
      </c>
      <c r="M40" s="189">
        <f>K40+L40</f>
        <v>-19</v>
      </c>
      <c r="N40" s="35"/>
    </row>
    <row r="41" spans="2:14" ht="12.75">
      <c r="B41" s="91" t="s">
        <v>159</v>
      </c>
      <c r="D41" s="7"/>
      <c r="H41" s="189"/>
      <c r="I41" s="189"/>
      <c r="J41" s="189"/>
      <c r="K41" s="189"/>
      <c r="L41" s="189">
        <v>32</v>
      </c>
      <c r="M41" s="189">
        <v>32</v>
      </c>
      <c r="N41" s="35"/>
    </row>
    <row r="42" spans="2:14" ht="12.75">
      <c r="B42" s="91" t="s">
        <v>160</v>
      </c>
      <c r="H42" s="248">
        <f aca="true" t="shared" si="2" ref="H42:M42">H37+H38+H39+H40+H41</f>
        <v>-249</v>
      </c>
      <c r="I42" s="248">
        <f t="shared" si="2"/>
        <v>-173</v>
      </c>
      <c r="J42" s="248">
        <f t="shared" si="2"/>
        <v>-104</v>
      </c>
      <c r="K42" s="248">
        <f t="shared" si="2"/>
        <v>-526</v>
      </c>
      <c r="L42" s="248">
        <f t="shared" si="2"/>
        <v>41</v>
      </c>
      <c r="M42" s="248">
        <f t="shared" si="2"/>
        <v>-485</v>
      </c>
      <c r="N42" s="35"/>
    </row>
    <row r="43" spans="1:14" ht="12.75">
      <c r="A43" s="1" t="s">
        <v>237</v>
      </c>
      <c r="H43" s="248"/>
      <c r="I43" s="248"/>
      <c r="J43" s="248"/>
      <c r="K43" s="248"/>
      <c r="L43" s="248">
        <v>10</v>
      </c>
      <c r="M43" s="248">
        <f t="shared" si="1"/>
        <v>10</v>
      </c>
      <c r="N43" s="35"/>
    </row>
    <row r="44" spans="1:14" ht="12.75">
      <c r="A44" s="3" t="s">
        <v>607</v>
      </c>
      <c r="H44" s="269">
        <f>H35+H42</f>
        <v>584</v>
      </c>
      <c r="I44" s="269">
        <f>I35+I42</f>
        <v>353</v>
      </c>
      <c r="J44" s="269">
        <f>J35+J42</f>
        <v>282</v>
      </c>
      <c r="K44" s="269">
        <f>K35+K42</f>
        <v>1219</v>
      </c>
      <c r="L44" s="269">
        <f>L35+L42+L43</f>
        <v>-173</v>
      </c>
      <c r="M44" s="269">
        <f>M35+M42+M43</f>
        <v>1046</v>
      </c>
      <c r="N44" s="35"/>
    </row>
    <row r="45" spans="1:14" ht="12.75">
      <c r="A45" s="3"/>
      <c r="H45" s="259"/>
      <c r="I45" s="259"/>
      <c r="J45" s="259"/>
      <c r="K45" s="189"/>
      <c r="L45" s="259"/>
      <c r="M45" s="259"/>
      <c r="N45" s="35"/>
    </row>
    <row r="46" spans="1:14" ht="12.75">
      <c r="A46" s="91" t="s">
        <v>161</v>
      </c>
      <c r="H46" s="189"/>
      <c r="I46" s="189">
        <v>-177</v>
      </c>
      <c r="J46" s="189">
        <v>-73</v>
      </c>
      <c r="K46" s="189">
        <f aca="true" t="shared" si="3" ref="K46:K52">SUM(H46:J46)</f>
        <v>-250</v>
      </c>
      <c r="L46" s="189">
        <v>21</v>
      </c>
      <c r="M46" s="189">
        <f>K46+L46</f>
        <v>-229</v>
      </c>
      <c r="N46" s="35"/>
    </row>
    <row r="47" spans="1:14" ht="12.75">
      <c r="A47" s="1" t="s">
        <v>238</v>
      </c>
      <c r="H47" s="189"/>
      <c r="I47" s="189"/>
      <c r="J47" s="189">
        <v>2</v>
      </c>
      <c r="K47" s="189">
        <f t="shared" si="3"/>
        <v>2</v>
      </c>
      <c r="L47" s="189">
        <v>-2</v>
      </c>
      <c r="M47" s="189"/>
      <c r="N47" s="35"/>
    </row>
    <row r="48" spans="1:14" ht="12.75">
      <c r="A48" s="1" t="s">
        <v>239</v>
      </c>
      <c r="H48" s="189">
        <v>-130</v>
      </c>
      <c r="I48" s="189">
        <v>-66</v>
      </c>
      <c r="J48" s="189">
        <v>-44</v>
      </c>
      <c r="K48" s="189">
        <f t="shared" si="3"/>
        <v>-240</v>
      </c>
      <c r="L48" s="189">
        <v>240</v>
      </c>
      <c r="M48" s="189"/>
      <c r="N48" s="35"/>
    </row>
    <row r="49" spans="1:14" ht="12.75">
      <c r="A49" s="1" t="s">
        <v>240</v>
      </c>
      <c r="H49" s="189"/>
      <c r="I49" s="189"/>
      <c r="J49" s="189"/>
      <c r="K49" s="189"/>
      <c r="L49" s="189">
        <v>-362</v>
      </c>
      <c r="M49" s="189">
        <f>K49+L49</f>
        <v>-362</v>
      </c>
      <c r="N49" s="35"/>
    </row>
    <row r="50" spans="1:14" ht="12.75">
      <c r="A50" s="91" t="s">
        <v>356</v>
      </c>
      <c r="H50" s="189">
        <v>173</v>
      </c>
      <c r="I50" s="189">
        <v>15</v>
      </c>
      <c r="J50" s="189">
        <v>147</v>
      </c>
      <c r="K50" s="189">
        <f t="shared" si="3"/>
        <v>335</v>
      </c>
      <c r="L50" s="189">
        <v>-335</v>
      </c>
      <c r="M50" s="189"/>
      <c r="N50" s="35"/>
    </row>
    <row r="51" spans="1:14" ht="12.75">
      <c r="A51" s="91" t="s">
        <v>638</v>
      </c>
      <c r="H51" s="189"/>
      <c r="I51" s="189"/>
      <c r="J51" s="189"/>
      <c r="K51" s="189"/>
      <c r="L51" s="189"/>
      <c r="M51" s="189"/>
      <c r="N51" s="35"/>
    </row>
    <row r="52" spans="1:14" ht="12.75">
      <c r="A52" s="91" t="s">
        <v>162</v>
      </c>
      <c r="H52" s="189"/>
      <c r="I52" s="189">
        <v>-12</v>
      </c>
      <c r="J52" s="189"/>
      <c r="K52" s="189">
        <f t="shared" si="3"/>
        <v>-12</v>
      </c>
      <c r="L52" s="189">
        <v>12</v>
      </c>
      <c r="M52" s="189"/>
      <c r="N52" s="35"/>
    </row>
    <row r="53" spans="1:14" ht="12.75">
      <c r="A53" s="91" t="s">
        <v>641</v>
      </c>
      <c r="H53" s="189"/>
      <c r="I53" s="189"/>
      <c r="J53" s="189"/>
      <c r="K53" s="189"/>
      <c r="L53" s="189">
        <v>-4</v>
      </c>
      <c r="M53" s="189">
        <f>L53</f>
        <v>-4</v>
      </c>
      <c r="N53" s="35"/>
    </row>
    <row r="54" spans="1:14" ht="12.75">
      <c r="A54" s="91" t="s">
        <v>640</v>
      </c>
      <c r="H54" s="189"/>
      <c r="I54" s="189"/>
      <c r="J54" s="189"/>
      <c r="K54" s="189"/>
      <c r="L54" s="189">
        <v>1140</v>
      </c>
      <c r="M54" s="189">
        <f>K54+L54</f>
        <v>1140</v>
      </c>
      <c r="N54" s="35"/>
    </row>
    <row r="55" spans="1:13" ht="12.75">
      <c r="A55" s="91" t="s">
        <v>163</v>
      </c>
      <c r="H55" s="269">
        <f>H44+H48+H50</f>
        <v>627</v>
      </c>
      <c r="I55" s="269">
        <f>I44+I46+I48+I50+I52</f>
        <v>113</v>
      </c>
      <c r="J55" s="269">
        <f>J44+J46+J47+J48+J50</f>
        <v>314</v>
      </c>
      <c r="K55" s="269">
        <f>K44+K46+K47+K48+K50+K52</f>
        <v>1054</v>
      </c>
      <c r="L55" s="269">
        <f>SUM(L44:L54)</f>
        <v>537</v>
      </c>
      <c r="M55" s="269">
        <f>K55+L55</f>
        <v>1591</v>
      </c>
    </row>
    <row r="56" spans="8:13" ht="12.75">
      <c r="H56" s="189"/>
      <c r="I56" s="189"/>
      <c r="J56" s="189"/>
      <c r="K56" s="189"/>
      <c r="L56" s="189"/>
      <c r="M56" s="189"/>
    </row>
    <row r="57" spans="8:13" ht="12.75">
      <c r="H57" s="189"/>
      <c r="I57" s="189"/>
      <c r="J57" s="189"/>
      <c r="K57" s="189"/>
      <c r="L57" s="189"/>
      <c r="M57" s="189"/>
    </row>
    <row r="58" ht="14.25" customHeight="1">
      <c r="A58" s="91" t="s">
        <v>614</v>
      </c>
    </row>
    <row r="59" spans="1:13" ht="14.25" customHeight="1">
      <c r="A59" s="91"/>
      <c r="B59" s="91" t="s">
        <v>442</v>
      </c>
      <c r="H59" s="189">
        <v>3424</v>
      </c>
      <c r="I59" s="189">
        <v>2419</v>
      </c>
      <c r="J59" s="189">
        <v>1358</v>
      </c>
      <c r="K59" s="189">
        <f>SUM(H59:J59)</f>
        <v>7201</v>
      </c>
      <c r="L59" s="189">
        <v>-158</v>
      </c>
      <c r="M59" s="189">
        <f>SUM(K59:L59)</f>
        <v>7043</v>
      </c>
    </row>
    <row r="60" spans="2:13" ht="12.75">
      <c r="B60" s="91" t="s">
        <v>443</v>
      </c>
      <c r="H60" s="250"/>
      <c r="I60" s="250"/>
      <c r="J60" s="250"/>
      <c r="K60" s="250"/>
      <c r="L60" s="250">
        <v>-38</v>
      </c>
      <c r="M60" s="250">
        <f>L60</f>
        <v>-38</v>
      </c>
    </row>
    <row r="61" spans="2:13" ht="12.75">
      <c r="B61" s="91" t="s">
        <v>315</v>
      </c>
      <c r="H61" s="189">
        <f aca="true" t="shared" si="4" ref="H61:M61">SUM(H59:H60)</f>
        <v>3424</v>
      </c>
      <c r="I61" s="189">
        <f t="shared" si="4"/>
        <v>2419</v>
      </c>
      <c r="J61" s="189">
        <f t="shared" si="4"/>
        <v>1358</v>
      </c>
      <c r="K61" s="189">
        <f t="shared" si="4"/>
        <v>7201</v>
      </c>
      <c r="L61" s="189">
        <f t="shared" si="4"/>
        <v>-196</v>
      </c>
      <c r="M61" s="189">
        <f t="shared" si="4"/>
        <v>7005</v>
      </c>
    </row>
    <row r="62" spans="8:13" ht="12.75">
      <c r="H62" s="189"/>
      <c r="I62" s="189"/>
      <c r="J62" s="189"/>
      <c r="K62" s="189"/>
      <c r="L62" s="189"/>
      <c r="M62" s="189"/>
    </row>
    <row r="63" spans="1:13" ht="12.75">
      <c r="A63" s="8" t="s">
        <v>358</v>
      </c>
      <c r="H63" s="248">
        <f>H55+H61</f>
        <v>4051</v>
      </c>
      <c r="I63" s="248">
        <f>I55+I61</f>
        <v>2532</v>
      </c>
      <c r="J63" s="248">
        <f>J55+J61</f>
        <v>1672</v>
      </c>
      <c r="K63" s="248">
        <f>K55+K61</f>
        <v>8255</v>
      </c>
      <c r="L63" s="248">
        <f>L55+L61</f>
        <v>341</v>
      </c>
      <c r="M63" s="248">
        <f>SUM(K63:L63)</f>
        <v>8596</v>
      </c>
    </row>
    <row r="64" spans="8:13" ht="12.75">
      <c r="H64" s="189"/>
      <c r="I64" s="189"/>
      <c r="J64" s="189"/>
      <c r="K64" s="189"/>
      <c r="L64" s="189"/>
      <c r="M64" s="189"/>
    </row>
    <row r="65" spans="1:13" ht="12.75">
      <c r="A65" s="1" t="s">
        <v>241</v>
      </c>
      <c r="H65" s="189"/>
      <c r="I65" s="189"/>
      <c r="J65" s="189"/>
      <c r="K65" s="189"/>
      <c r="L65" s="189"/>
      <c r="M65" s="189"/>
    </row>
    <row r="66" spans="2:13" ht="12.75">
      <c r="B66" s="91" t="s">
        <v>807</v>
      </c>
      <c r="H66" s="259">
        <v>889</v>
      </c>
      <c r="I66" s="259">
        <v>2298</v>
      </c>
      <c r="J66" s="259">
        <v>753</v>
      </c>
      <c r="K66" s="189">
        <f>H66+I66+J66</f>
        <v>3940</v>
      </c>
      <c r="L66" s="189">
        <v>341</v>
      </c>
      <c r="M66" s="189">
        <f>K66+L66</f>
        <v>4281</v>
      </c>
    </row>
    <row r="67" spans="2:13" ht="12.75">
      <c r="B67" s="1" t="s">
        <v>242</v>
      </c>
      <c r="H67" s="259">
        <v>3162</v>
      </c>
      <c r="I67" s="259">
        <v>234</v>
      </c>
      <c r="J67" s="259">
        <v>919</v>
      </c>
      <c r="K67" s="189">
        <f>H67+I67+J67</f>
        <v>4315</v>
      </c>
      <c r="L67" s="270"/>
      <c r="M67" s="259">
        <f>K67+L67</f>
        <v>4315</v>
      </c>
    </row>
    <row r="68" spans="8:13" ht="12.75">
      <c r="H68" s="259"/>
      <c r="I68" s="259"/>
      <c r="J68" s="259"/>
      <c r="K68" s="189"/>
      <c r="L68" s="270"/>
      <c r="M68" s="259"/>
    </row>
    <row r="69" spans="2:13" ht="12.75">
      <c r="B69" s="1" t="s">
        <v>243</v>
      </c>
      <c r="H69" s="248">
        <f>SUM(H66:H67)</f>
        <v>4051</v>
      </c>
      <c r="I69" s="248">
        <f>SUM(I66:I67)</f>
        <v>2532</v>
      </c>
      <c r="J69" s="248">
        <f>SUM(J66:J67)</f>
        <v>1672</v>
      </c>
      <c r="K69" s="248">
        <f>SUM(H69:J69)</f>
        <v>8255</v>
      </c>
      <c r="L69" s="248">
        <f>SUM(L66:L67)</f>
        <v>341</v>
      </c>
      <c r="M69" s="248">
        <f>K69+L69</f>
        <v>8596</v>
      </c>
    </row>
    <row r="70" spans="8:13" ht="12.75">
      <c r="H70" s="15"/>
      <c r="I70" s="15"/>
      <c r="J70" s="15"/>
      <c r="K70" s="15"/>
      <c r="L70" s="15"/>
      <c r="M70" s="15"/>
    </row>
    <row r="71" spans="1:13" ht="12.75">
      <c r="A71" s="91" t="s">
        <v>22</v>
      </c>
      <c r="H71" s="15"/>
      <c r="I71" s="15"/>
      <c r="J71" s="15"/>
      <c r="K71" s="15"/>
      <c r="L71" s="15"/>
      <c r="M71" s="15"/>
    </row>
    <row r="72" spans="2:13" ht="12.75">
      <c r="B72" s="91" t="s">
        <v>24</v>
      </c>
      <c r="H72" s="189">
        <v>607</v>
      </c>
      <c r="I72" s="189">
        <v>1755</v>
      </c>
      <c r="J72" s="189">
        <v>498</v>
      </c>
      <c r="K72" s="189">
        <v>2860</v>
      </c>
      <c r="L72" s="189">
        <v>341</v>
      </c>
      <c r="M72" s="189">
        <f>K72+L72</f>
        <v>3201</v>
      </c>
    </row>
    <row r="73" spans="2:13" ht="12.75">
      <c r="B73" s="91" t="s">
        <v>23</v>
      </c>
      <c r="H73" s="189">
        <v>3444</v>
      </c>
      <c r="I73" s="189">
        <v>777</v>
      </c>
      <c r="J73" s="189">
        <v>1174</v>
      </c>
      <c r="K73" s="189">
        <v>5395</v>
      </c>
      <c r="L73" s="15"/>
      <c r="M73" s="189">
        <v>5395</v>
      </c>
    </row>
    <row r="74" spans="2:13" ht="12.75">
      <c r="B74" s="91"/>
      <c r="H74" s="189"/>
      <c r="I74" s="189"/>
      <c r="J74" s="189"/>
      <c r="K74" s="189"/>
      <c r="L74" s="15"/>
      <c r="M74" s="189"/>
    </row>
    <row r="75" spans="1:13" ht="12.75">
      <c r="A75" s="91" t="s">
        <v>17</v>
      </c>
      <c r="H75" s="248">
        <f aca="true" t="shared" si="5" ref="H75:M75">H72+H73</f>
        <v>4051</v>
      </c>
      <c r="I75" s="248">
        <f t="shared" si="5"/>
        <v>2532</v>
      </c>
      <c r="J75" s="248">
        <f t="shared" si="5"/>
        <v>1672</v>
      </c>
      <c r="K75" s="248">
        <f t="shared" si="5"/>
        <v>8255</v>
      </c>
      <c r="L75" s="248">
        <f t="shared" si="5"/>
        <v>341</v>
      </c>
      <c r="M75" s="248">
        <f t="shared" si="5"/>
        <v>8596</v>
      </c>
    </row>
    <row r="76" spans="8:13" ht="12.75">
      <c r="H76" s="15"/>
      <c r="I76" s="15"/>
      <c r="J76" s="15"/>
      <c r="K76" s="15"/>
      <c r="L76" s="15"/>
      <c r="M76" s="15"/>
    </row>
    <row r="77" spans="1:13" ht="12.75">
      <c r="A77" s="17" t="s">
        <v>130</v>
      </c>
      <c r="H77" s="15"/>
      <c r="I77" s="15"/>
      <c r="J77" s="15"/>
      <c r="K77" s="15"/>
      <c r="L77" s="15"/>
      <c r="M77" s="15"/>
    </row>
    <row r="78" spans="8:13" ht="12.75">
      <c r="H78" s="15"/>
      <c r="I78" s="15"/>
      <c r="J78" s="15"/>
      <c r="K78" s="15"/>
      <c r="L78" s="15"/>
      <c r="M78" s="15"/>
    </row>
    <row r="79" spans="1:13" ht="12.75">
      <c r="A79" s="91" t="s">
        <v>359</v>
      </c>
      <c r="B79" s="91" t="s">
        <v>776</v>
      </c>
      <c r="H79" s="15"/>
      <c r="I79" s="15"/>
      <c r="J79" s="15"/>
      <c r="K79" s="15"/>
      <c r="L79" s="15"/>
      <c r="M79" s="15"/>
    </row>
    <row r="80" spans="2:13" ht="12.75">
      <c r="B80" s="91" t="s">
        <v>777</v>
      </c>
      <c r="H80" s="15"/>
      <c r="I80" s="15"/>
      <c r="J80" s="15"/>
      <c r="K80" s="15"/>
      <c r="L80" s="15"/>
      <c r="M80" s="15"/>
    </row>
    <row r="81" spans="2:13" ht="12.75">
      <c r="B81" s="91" t="s">
        <v>639</v>
      </c>
      <c r="H81" s="15"/>
      <c r="I81" s="15"/>
      <c r="J81" s="15"/>
      <c r="K81" s="15"/>
      <c r="L81" s="15"/>
      <c r="M81" s="15"/>
    </row>
    <row r="82" spans="8:13" ht="12.75">
      <c r="H82" s="15"/>
      <c r="I82" s="15"/>
      <c r="J82" s="15"/>
      <c r="K82" s="15"/>
      <c r="L82" s="15"/>
      <c r="M82" s="15"/>
    </row>
    <row r="83" spans="1:13" ht="12.75">
      <c r="A83" s="91" t="s">
        <v>360</v>
      </c>
      <c r="B83" s="1" t="s">
        <v>89</v>
      </c>
      <c r="H83" s="15"/>
      <c r="I83" s="15"/>
      <c r="J83" s="15"/>
      <c r="K83" s="15"/>
      <c r="L83" s="15"/>
      <c r="M83" s="15"/>
    </row>
    <row r="84" spans="8:13" ht="12.75">
      <c r="H84" s="15"/>
      <c r="I84" s="15"/>
      <c r="J84" s="15"/>
      <c r="K84" s="15"/>
      <c r="L84" s="15"/>
      <c r="M84" s="15"/>
    </row>
    <row r="85" spans="1:13" ht="12.75">
      <c r="A85" s="91" t="s">
        <v>18</v>
      </c>
      <c r="B85" s="91" t="s">
        <v>20</v>
      </c>
      <c r="H85" s="15"/>
      <c r="I85" s="15"/>
      <c r="J85" s="15"/>
      <c r="K85" s="15"/>
      <c r="L85" s="15"/>
      <c r="M85" s="15"/>
    </row>
    <row r="86" spans="8:13" ht="12.75">
      <c r="H86" s="15"/>
      <c r="I86" s="15"/>
      <c r="J86" s="15"/>
      <c r="K86" s="15"/>
      <c r="L86" s="15"/>
      <c r="M86" s="15"/>
    </row>
    <row r="87" spans="1:13" ht="12.75">
      <c r="A87" s="91" t="s">
        <v>19</v>
      </c>
      <c r="B87" s="91" t="s">
        <v>21</v>
      </c>
      <c r="H87" s="15"/>
      <c r="I87" s="15"/>
      <c r="J87" s="15"/>
      <c r="K87" s="15"/>
      <c r="L87" s="15"/>
      <c r="M87" s="15"/>
    </row>
    <row r="88" spans="8:13" ht="12.75">
      <c r="H88" s="15"/>
      <c r="I88" s="15"/>
      <c r="J88" s="15"/>
      <c r="K88" s="15"/>
      <c r="L88" s="15"/>
      <c r="M88" s="15"/>
    </row>
    <row r="89" spans="8:13" ht="12.75">
      <c r="H89" s="15"/>
      <c r="I89" s="15"/>
      <c r="J89" s="15"/>
      <c r="K89" s="15"/>
      <c r="L89" s="15"/>
      <c r="M89" s="15"/>
    </row>
    <row r="90" spans="8:13" ht="12.75">
      <c r="H90" s="15"/>
      <c r="I90" s="15"/>
      <c r="J90" s="15"/>
      <c r="K90" s="15"/>
      <c r="L90" s="15"/>
      <c r="M90" s="15"/>
    </row>
    <row r="91" spans="8:13" ht="12.75">
      <c r="H91" s="15"/>
      <c r="I91" s="15"/>
      <c r="J91" s="15"/>
      <c r="K91" s="15"/>
      <c r="L91" s="15"/>
      <c r="M91" s="15"/>
    </row>
  </sheetData>
  <printOptions/>
  <pageMargins left="0.57" right="0.31" top="0.41" bottom="0.4" header="0.35" footer="0.29"/>
  <pageSetup horizontalDpi="600" verticalDpi="600" orientation="portrait" paperSize="9" scale="68"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I33"/>
  <sheetViews>
    <sheetView showGridLines="0" zoomScaleSheetLayoutView="75" workbookViewId="0" topLeftCell="A1">
      <selection activeCell="A1" sqref="A1"/>
    </sheetView>
  </sheetViews>
  <sheetFormatPr defaultColWidth="9.00390625" defaultRowHeight="14.25"/>
  <cols>
    <col min="1" max="1" width="4.625" style="1" customWidth="1"/>
    <col min="2" max="2" width="57.50390625" style="1" customWidth="1"/>
    <col min="3" max="3" width="15.75390625" style="1" customWidth="1"/>
    <col min="4" max="4" width="9.125" style="1" customWidth="1"/>
    <col min="5" max="5" width="9.25390625" style="1" customWidth="1"/>
    <col min="6" max="6" width="9.375" style="1" customWidth="1"/>
    <col min="7" max="7" width="10.125" style="1" customWidth="1"/>
    <col min="8" max="8" width="8.00390625" style="1" customWidth="1"/>
    <col min="9" max="9" width="11.125" style="1" customWidth="1"/>
    <col min="10" max="16384" width="8.00390625" style="1" customWidth="1"/>
  </cols>
  <sheetData>
    <row r="1" spans="1:9" ht="12.75">
      <c r="A1" s="91" t="s">
        <v>271</v>
      </c>
      <c r="B1" s="148"/>
      <c r="I1" s="131" t="s">
        <v>792</v>
      </c>
    </row>
    <row r="3" ht="12.75">
      <c r="A3" s="3" t="s">
        <v>616</v>
      </c>
    </row>
    <row r="4" ht="12.75">
      <c r="A4" s="10"/>
    </row>
    <row r="5" ht="12.75">
      <c r="A5" s="11" t="s">
        <v>7</v>
      </c>
    </row>
    <row r="6" spans="4:9" ht="12.75">
      <c r="D6" s="3"/>
      <c r="E6" s="3"/>
      <c r="F6" s="3"/>
      <c r="G6" s="3"/>
      <c r="H6" s="3"/>
      <c r="I6" s="3"/>
    </row>
    <row r="7" spans="4:9" ht="12.75">
      <c r="D7" s="12"/>
      <c r="E7" s="12"/>
      <c r="F7" s="12"/>
      <c r="G7" s="12"/>
      <c r="H7" s="12" t="s">
        <v>42</v>
      </c>
      <c r="I7" s="12"/>
    </row>
    <row r="8" spans="4:9" ht="12.75">
      <c r="D8" s="12"/>
      <c r="E8" s="12"/>
      <c r="F8" s="12"/>
      <c r="G8" s="12"/>
      <c r="H8" s="12" t="s">
        <v>43</v>
      </c>
      <c r="I8" s="12"/>
    </row>
    <row r="9" spans="4:9" ht="12.75">
      <c r="D9" s="12"/>
      <c r="E9" s="12"/>
      <c r="F9" s="12"/>
      <c r="G9" s="12" t="s">
        <v>44</v>
      </c>
      <c r="H9" s="12" t="s">
        <v>45</v>
      </c>
      <c r="I9" s="12" t="s">
        <v>46</v>
      </c>
    </row>
    <row r="10" spans="4:9" ht="12.75">
      <c r="D10" s="12" t="s">
        <v>47</v>
      </c>
      <c r="E10" s="12" t="s">
        <v>48</v>
      </c>
      <c r="F10" s="12" t="s">
        <v>49</v>
      </c>
      <c r="G10" s="12" t="s">
        <v>50</v>
      </c>
      <c r="H10" s="12" t="s">
        <v>50</v>
      </c>
      <c r="I10" s="12" t="s">
        <v>51</v>
      </c>
    </row>
    <row r="11" spans="1:9" ht="12.75">
      <c r="A11" s="13" t="s">
        <v>623</v>
      </c>
      <c r="B11" s="9"/>
      <c r="C11" s="9"/>
      <c r="D11" s="14" t="s">
        <v>52</v>
      </c>
      <c r="E11" s="14" t="s">
        <v>52</v>
      </c>
      <c r="F11" s="14" t="s">
        <v>52</v>
      </c>
      <c r="G11" s="14" t="s">
        <v>52</v>
      </c>
      <c r="H11" s="14" t="s">
        <v>52</v>
      </c>
      <c r="I11" s="14" t="s">
        <v>53</v>
      </c>
    </row>
    <row r="13" spans="4:9" ht="12.75">
      <c r="D13" s="50"/>
      <c r="E13" s="50"/>
      <c r="F13" s="50"/>
      <c r="G13" s="50"/>
      <c r="H13" s="50"/>
      <c r="I13" s="50"/>
    </row>
    <row r="14" spans="1:9" ht="12.75">
      <c r="A14" s="1" t="s">
        <v>54</v>
      </c>
      <c r="D14" s="151"/>
      <c r="E14" s="151"/>
      <c r="F14" s="151"/>
      <c r="G14" s="151"/>
      <c r="H14" s="151"/>
      <c r="I14" s="16"/>
    </row>
    <row r="15" spans="1:9" ht="12.75">
      <c r="A15" s="1" t="s">
        <v>55</v>
      </c>
      <c r="D15" s="189">
        <v>583</v>
      </c>
      <c r="E15" s="193">
        <v>-177</v>
      </c>
      <c r="F15" s="189">
        <f>D15+E15</f>
        <v>406</v>
      </c>
      <c r="G15" s="249">
        <v>2</v>
      </c>
      <c r="H15" s="189">
        <f>F15+G15</f>
        <v>408</v>
      </c>
      <c r="I15" s="191">
        <f>(H15/2129)*100</f>
        <v>19.163926726162515</v>
      </c>
    </row>
    <row r="16" spans="4:9" ht="12.75">
      <c r="D16" s="189"/>
      <c r="E16" s="193"/>
      <c r="F16" s="189"/>
      <c r="G16" s="189"/>
      <c r="H16" s="189"/>
      <c r="I16" s="191"/>
    </row>
    <row r="17" spans="1:9" ht="12.75">
      <c r="A17" s="1" t="s">
        <v>56</v>
      </c>
      <c r="D17" s="189">
        <v>-97</v>
      </c>
      <c r="E17" s="658"/>
      <c r="F17" s="189">
        <f>D17+E17</f>
        <v>-97</v>
      </c>
      <c r="G17" s="271"/>
      <c r="H17" s="189">
        <f>F17+G17</f>
        <v>-97</v>
      </c>
      <c r="I17" s="191">
        <f>(H17/2129)*100</f>
        <v>-4.556129638327853</v>
      </c>
    </row>
    <row r="18" spans="4:9" ht="12.75">
      <c r="D18" s="189"/>
      <c r="E18" s="193"/>
      <c r="F18" s="189"/>
      <c r="G18" s="189"/>
      <c r="H18" s="189"/>
      <c r="I18" s="191"/>
    </row>
    <row r="19" spans="1:9" ht="12.75">
      <c r="A19" s="1" t="s">
        <v>244</v>
      </c>
      <c r="E19" s="193"/>
      <c r="F19" s="189"/>
      <c r="G19" s="189"/>
      <c r="H19" s="189"/>
      <c r="I19" s="191"/>
    </row>
    <row r="20" spans="1:9" ht="12.75">
      <c r="A20" s="91" t="s">
        <v>716</v>
      </c>
      <c r="D20" s="189">
        <v>229</v>
      </c>
      <c r="E20" s="193">
        <v>-68</v>
      </c>
      <c r="F20" s="189">
        <f>D20+E20</f>
        <v>161</v>
      </c>
      <c r="G20" s="249">
        <v>-9</v>
      </c>
      <c r="H20" s="189">
        <f>F20+G20</f>
        <v>152</v>
      </c>
      <c r="I20" s="191">
        <f>(H20/2129)*100</f>
        <v>7.139502113668389</v>
      </c>
    </row>
    <row r="21" spans="1:9" ht="12.75">
      <c r="A21" s="91"/>
      <c r="D21" s="189"/>
      <c r="E21" s="193"/>
      <c r="F21" s="189"/>
      <c r="G21" s="249"/>
      <c r="H21" s="189"/>
      <c r="I21" s="191"/>
    </row>
    <row r="22" spans="1:9" ht="12.75">
      <c r="A22" s="91" t="s">
        <v>788</v>
      </c>
      <c r="D22" s="189">
        <v>48</v>
      </c>
      <c r="E22" s="193">
        <v>-19</v>
      </c>
      <c r="F22" s="189">
        <f>D22+E22</f>
        <v>29</v>
      </c>
      <c r="G22" s="249"/>
      <c r="H22" s="189">
        <f>F22+G22</f>
        <v>29</v>
      </c>
      <c r="I22" s="191">
        <f>H22/2129*100</f>
        <v>1.3621418506341005</v>
      </c>
    </row>
    <row r="23" spans="1:9" ht="12.75">
      <c r="A23" s="91"/>
      <c r="D23" s="189"/>
      <c r="E23" s="193"/>
      <c r="F23" s="189"/>
      <c r="G23" s="249"/>
      <c r="H23" s="189"/>
      <c r="I23" s="191"/>
    </row>
    <row r="24" spans="1:9" ht="12.75">
      <c r="A24" s="91" t="s">
        <v>789</v>
      </c>
      <c r="D24" s="189">
        <v>-113</v>
      </c>
      <c r="E24" s="193">
        <v>32</v>
      </c>
      <c r="F24" s="189">
        <f>D24+E24</f>
        <v>-81</v>
      </c>
      <c r="G24" s="249">
        <v>17</v>
      </c>
      <c r="H24" s="189">
        <f>F24+G24</f>
        <v>-64</v>
      </c>
      <c r="I24" s="191">
        <f>H24/2129*100</f>
        <v>-3.0061061531235325</v>
      </c>
    </row>
    <row r="25" spans="1:9" ht="12.75">
      <c r="A25" s="91"/>
      <c r="D25" s="189"/>
      <c r="E25" s="193"/>
      <c r="F25" s="189"/>
      <c r="G25" s="249"/>
      <c r="H25" s="189"/>
      <c r="I25" s="191"/>
    </row>
    <row r="26" spans="1:9" ht="12.75">
      <c r="A26" s="91" t="s">
        <v>603</v>
      </c>
      <c r="D26" s="248">
        <f>SUM(D15:D25)</f>
        <v>650</v>
      </c>
      <c r="E26" s="248">
        <f>SUM(E15:E25)</f>
        <v>-232</v>
      </c>
      <c r="F26" s="248">
        <f>SUM(F15:F25)</f>
        <v>418</v>
      </c>
      <c r="G26" s="248">
        <f>SUM(G15:G25)</f>
        <v>10</v>
      </c>
      <c r="H26" s="248">
        <f>SUM(H15:H25)</f>
        <v>428</v>
      </c>
      <c r="I26" s="192">
        <f>H26/2129*100</f>
        <v>20.10333489901362</v>
      </c>
    </row>
    <row r="29" spans="1:9" ht="12.75">
      <c r="A29" s="17" t="s">
        <v>118</v>
      </c>
      <c r="I29" s="19"/>
    </row>
    <row r="30" ht="12.75">
      <c r="I30" s="19"/>
    </row>
    <row r="31" spans="1:3" ht="12.75">
      <c r="A31" s="91" t="s">
        <v>247</v>
      </c>
      <c r="B31" s="76" t="s">
        <v>88</v>
      </c>
      <c r="C31" s="5"/>
    </row>
    <row r="33" ht="12.75">
      <c r="B33" s="91"/>
    </row>
  </sheetData>
  <printOptions/>
  <pageMargins left="0.75" right="0.75" top="0.81" bottom="1.12" header="0.5" footer="0.5"/>
  <pageSetup fitToHeight="1" fitToWidth="1"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sheetPr codeName="Sheet111">
    <pageSetUpPr fitToPage="1"/>
  </sheetPr>
  <dimension ref="A1:I29"/>
  <sheetViews>
    <sheetView showGridLines="0" zoomScaleSheetLayoutView="75" workbookViewId="0" topLeftCell="A1">
      <selection activeCell="A27" sqref="A27"/>
    </sheetView>
  </sheetViews>
  <sheetFormatPr defaultColWidth="9.00390625" defaultRowHeight="14.25"/>
  <cols>
    <col min="1" max="1" width="4.75390625" style="1" customWidth="1"/>
    <col min="2" max="2" width="55.375" style="1" customWidth="1"/>
    <col min="3" max="3" width="13.75390625" style="1" customWidth="1"/>
    <col min="4" max="4" width="9.125" style="1" customWidth="1"/>
    <col min="5" max="5" width="9.25390625" style="1" customWidth="1"/>
    <col min="6" max="6" width="9.375" style="1" customWidth="1"/>
    <col min="7" max="7" width="10.125" style="1" customWidth="1"/>
    <col min="8" max="8" width="8.00390625" style="1" customWidth="1"/>
    <col min="9" max="9" width="11.125" style="1" customWidth="1"/>
    <col min="10" max="16384" width="8.00390625" style="1" customWidth="1"/>
  </cols>
  <sheetData>
    <row r="1" spans="1:9" ht="12.75">
      <c r="A1" s="91" t="s">
        <v>271</v>
      </c>
      <c r="B1" s="148"/>
      <c r="I1" s="131" t="s">
        <v>793</v>
      </c>
    </row>
    <row r="3" ht="12.75">
      <c r="A3" s="3" t="s">
        <v>616</v>
      </c>
    </row>
    <row r="4" ht="12.75">
      <c r="A4" s="10"/>
    </row>
    <row r="5" ht="12.75">
      <c r="A5" s="11" t="s">
        <v>625</v>
      </c>
    </row>
    <row r="6" spans="4:9" ht="12.75">
      <c r="D6" s="3"/>
      <c r="E6" s="3"/>
      <c r="F6" s="3"/>
      <c r="G6" s="3"/>
      <c r="H6" s="3"/>
      <c r="I6" s="3"/>
    </row>
    <row r="7" spans="4:9" ht="12.75">
      <c r="D7" s="12"/>
      <c r="E7" s="12"/>
      <c r="F7" s="12"/>
      <c r="G7" s="12"/>
      <c r="H7" s="12" t="s">
        <v>42</v>
      </c>
      <c r="I7" s="12"/>
    </row>
    <row r="8" spans="4:9" ht="12.75">
      <c r="D8" s="12"/>
      <c r="E8" s="12"/>
      <c r="F8" s="12"/>
      <c r="G8" s="12"/>
      <c r="H8" s="12" t="s">
        <v>43</v>
      </c>
      <c r="I8" s="12"/>
    </row>
    <row r="9" spans="4:9" ht="12.75">
      <c r="D9" s="12"/>
      <c r="E9" s="12"/>
      <c r="F9" s="12"/>
      <c r="G9" s="12" t="s">
        <v>44</v>
      </c>
      <c r="H9" s="12" t="s">
        <v>45</v>
      </c>
      <c r="I9" s="12" t="s">
        <v>46</v>
      </c>
    </row>
    <row r="10" spans="4:9" ht="12.75">
      <c r="D10" s="12" t="s">
        <v>47</v>
      </c>
      <c r="E10" s="12" t="s">
        <v>48</v>
      </c>
      <c r="F10" s="12" t="s">
        <v>49</v>
      </c>
      <c r="G10" s="12" t="s">
        <v>50</v>
      </c>
      <c r="H10" s="12" t="s">
        <v>50</v>
      </c>
      <c r="I10" s="12" t="s">
        <v>51</v>
      </c>
    </row>
    <row r="11" spans="1:9" ht="12.75">
      <c r="A11" s="13" t="s">
        <v>645</v>
      </c>
      <c r="B11" s="9"/>
      <c r="C11" s="9"/>
      <c r="D11" s="14" t="s">
        <v>52</v>
      </c>
      <c r="E11" s="14" t="s">
        <v>52</v>
      </c>
      <c r="F11" s="14" t="s">
        <v>52</v>
      </c>
      <c r="G11" s="14" t="s">
        <v>52</v>
      </c>
      <c r="H11" s="14" t="s">
        <v>52</v>
      </c>
      <c r="I11" s="14" t="s">
        <v>53</v>
      </c>
    </row>
    <row r="13" spans="4:9" ht="12.75">
      <c r="D13" s="50"/>
      <c r="E13" s="50"/>
      <c r="F13" s="50"/>
      <c r="G13" s="50"/>
      <c r="H13" s="50"/>
      <c r="I13" s="50"/>
    </row>
    <row r="14" spans="1:9" ht="12.75">
      <c r="A14" s="1" t="s">
        <v>54</v>
      </c>
      <c r="D14" s="151"/>
      <c r="E14" s="151"/>
      <c r="F14" s="151"/>
      <c r="G14" s="151"/>
      <c r="H14" s="151"/>
      <c r="I14" s="16"/>
    </row>
    <row r="15" spans="1:9" ht="12.75">
      <c r="A15" s="1" t="s">
        <v>55</v>
      </c>
      <c r="D15" s="189">
        <v>357</v>
      </c>
      <c r="E15" s="189">
        <v>-106</v>
      </c>
      <c r="F15" s="189">
        <f>D15+E15</f>
        <v>251</v>
      </c>
      <c r="G15" s="249">
        <v>6</v>
      </c>
      <c r="H15" s="189">
        <f>F15+G15</f>
        <v>257</v>
      </c>
      <c r="I15" s="191">
        <f>(H15/2076)*100</f>
        <v>12.379576107899808</v>
      </c>
    </row>
    <row r="16" spans="4:9" ht="12.75">
      <c r="D16" s="189"/>
      <c r="E16" s="189"/>
      <c r="F16" s="189"/>
      <c r="G16" s="189"/>
      <c r="H16" s="189"/>
      <c r="I16" s="191"/>
    </row>
    <row r="17" spans="1:9" ht="12.75">
      <c r="A17" s="1" t="s">
        <v>56</v>
      </c>
      <c r="D17" s="189">
        <v>-98</v>
      </c>
      <c r="E17" s="249"/>
      <c r="F17" s="189">
        <f>D17+E17</f>
        <v>-98</v>
      </c>
      <c r="G17" s="271"/>
      <c r="H17" s="189">
        <f>F17+G17</f>
        <v>-98</v>
      </c>
      <c r="I17" s="191">
        <f>(H17/2076)*100</f>
        <v>-4.720616570327553</v>
      </c>
    </row>
    <row r="18" spans="4:9" ht="12.75">
      <c r="D18" s="189"/>
      <c r="E18" s="189"/>
      <c r="F18" s="189"/>
      <c r="G18" s="189"/>
      <c r="H18" s="189"/>
      <c r="I18" s="191"/>
    </row>
    <row r="19" spans="1:9" ht="12.75">
      <c r="A19" s="91" t="s">
        <v>244</v>
      </c>
      <c r="D19" s="189">
        <v>91</v>
      </c>
      <c r="E19" s="189">
        <v>-38</v>
      </c>
      <c r="F19" s="189">
        <f>D19+E19</f>
        <v>53</v>
      </c>
      <c r="G19" s="249">
        <v>-4</v>
      </c>
      <c r="H19" s="189">
        <f>F19+G19</f>
        <v>49</v>
      </c>
      <c r="I19" s="191">
        <f>ROUNDDOWN((H19/2076)*100,1)</f>
        <v>2.3</v>
      </c>
    </row>
    <row r="20" spans="1:5" ht="12.75">
      <c r="A20" s="91" t="s">
        <v>626</v>
      </c>
      <c r="D20" s="189"/>
      <c r="E20" s="189"/>
    </row>
    <row r="21" spans="1:5" ht="12.75">
      <c r="A21" s="91"/>
      <c r="D21" s="189"/>
      <c r="E21" s="189"/>
    </row>
    <row r="22" spans="1:9" ht="12.75">
      <c r="A22" s="91" t="s">
        <v>603</v>
      </c>
      <c r="D22" s="248">
        <f>SUM(D15:D20)</f>
        <v>350</v>
      </c>
      <c r="E22" s="248">
        <f>SUM(E15:E20)</f>
        <v>-144</v>
      </c>
      <c r="F22" s="248">
        <f>SUM(F15:F20)</f>
        <v>206</v>
      </c>
      <c r="G22" s="248">
        <f>SUM(G15:G20)</f>
        <v>2</v>
      </c>
      <c r="H22" s="248">
        <f>SUM(H15:H20)</f>
        <v>208</v>
      </c>
      <c r="I22" s="192">
        <f>SUM(I15:I19)</f>
        <v>9.958959537572255</v>
      </c>
    </row>
    <row r="25" spans="1:9" ht="12.75">
      <c r="A25" s="17" t="s">
        <v>118</v>
      </c>
      <c r="I25" s="19"/>
    </row>
    <row r="26" ht="12.75">
      <c r="I26" s="19"/>
    </row>
    <row r="27" spans="1:3" ht="12.75">
      <c r="A27" s="91" t="s">
        <v>624</v>
      </c>
      <c r="B27" s="91" t="s">
        <v>826</v>
      </c>
      <c r="C27" s="5"/>
    </row>
    <row r="29" ht="12.75">
      <c r="B29" s="91"/>
    </row>
  </sheetData>
  <printOptions/>
  <pageMargins left="0.75" right="0.75" top="0.81" bottom="1.12" header="0.5" footer="0.5"/>
  <pageSetup fitToHeight="1" fitToWidth="1" horizontalDpi="600" verticalDpi="600" orientation="landscape" paperSize="9" scale="91" r:id="rId1"/>
</worksheet>
</file>

<file path=xl/worksheets/sheet14.xml><?xml version="1.0" encoding="utf-8"?>
<worksheet xmlns="http://schemas.openxmlformats.org/spreadsheetml/2006/main" xmlns:r="http://schemas.openxmlformats.org/officeDocument/2006/relationships">
  <sheetPr codeName="Sheet13"/>
  <dimension ref="A1:L63"/>
  <sheetViews>
    <sheetView showGridLines="0" zoomScaleSheetLayoutView="75" workbookViewId="0" topLeftCell="A1">
      <selection activeCell="A1" sqref="A1"/>
    </sheetView>
  </sheetViews>
  <sheetFormatPr defaultColWidth="9.00390625" defaultRowHeight="14.25"/>
  <cols>
    <col min="1" max="1" width="3.875" style="1" customWidth="1"/>
    <col min="2" max="2" width="14.875" style="1" customWidth="1"/>
    <col min="3" max="4" width="8.00390625" style="1" customWidth="1"/>
    <col min="5" max="5" width="12.375" style="1" customWidth="1"/>
    <col min="6" max="6" width="3.00390625" style="1" customWidth="1"/>
    <col min="7" max="8" width="11.125" style="1" customWidth="1"/>
    <col min="9" max="9" width="10.25390625" style="1" customWidth="1"/>
    <col min="10" max="11" width="12.625" style="1" customWidth="1"/>
    <col min="12" max="12" width="6.375" style="1" customWidth="1"/>
    <col min="13" max="16384" width="8.00390625" style="1" customWidth="1"/>
  </cols>
  <sheetData>
    <row r="1" spans="1:11" ht="12.75">
      <c r="A1" s="8" t="s">
        <v>271</v>
      </c>
      <c r="B1" s="148"/>
      <c r="K1" s="131" t="s">
        <v>273</v>
      </c>
    </row>
    <row r="2" ht="12.75">
      <c r="A2" s="8"/>
    </row>
    <row r="3" ht="12.75">
      <c r="A3" s="3" t="s">
        <v>616</v>
      </c>
    </row>
    <row r="4" ht="12.75">
      <c r="A4" s="10"/>
    </row>
    <row r="5" ht="12.75">
      <c r="A5" s="11" t="s">
        <v>7</v>
      </c>
    </row>
    <row r="6" ht="12.75">
      <c r="A6" s="11"/>
    </row>
    <row r="7" spans="6:11" ht="12.75">
      <c r="F7" s="916"/>
      <c r="G7" s="916"/>
      <c r="H7" s="47"/>
      <c r="I7" s="47"/>
      <c r="J7" s="47"/>
      <c r="K7" s="47"/>
    </row>
    <row r="8" spans="6:11" ht="12.75">
      <c r="F8" s="12"/>
      <c r="G8" s="12">
        <v>2004</v>
      </c>
      <c r="H8" s="12">
        <v>2003</v>
      </c>
      <c r="I8" s="12"/>
      <c r="J8" s="12">
        <v>2004</v>
      </c>
      <c r="K8" s="12">
        <v>2003</v>
      </c>
    </row>
    <row r="9" spans="1:11" ht="12.75">
      <c r="A9" s="13" t="s">
        <v>627</v>
      </c>
      <c r="B9" s="9"/>
      <c r="C9" s="9"/>
      <c r="D9" s="9"/>
      <c r="E9" s="9"/>
      <c r="F9" s="14"/>
      <c r="G9" s="14" t="s">
        <v>175</v>
      </c>
      <c r="H9" s="14" t="s">
        <v>175</v>
      </c>
      <c r="I9" s="14"/>
      <c r="J9" s="14" t="s">
        <v>52</v>
      </c>
      <c r="K9" s="14" t="s">
        <v>52</v>
      </c>
    </row>
    <row r="11" spans="1:11" ht="12.75">
      <c r="A11" s="8" t="s">
        <v>646</v>
      </c>
      <c r="E11" s="51"/>
      <c r="F11" s="35"/>
      <c r="G11" s="35"/>
      <c r="H11" s="35"/>
      <c r="I11" s="35"/>
      <c r="J11" s="35"/>
      <c r="K11" s="35"/>
    </row>
    <row r="12" spans="5:11" ht="12.75">
      <c r="E12" s="51"/>
      <c r="F12" s="35"/>
      <c r="G12" s="35"/>
      <c r="H12" s="35"/>
      <c r="I12" s="35"/>
      <c r="J12" s="35"/>
      <c r="K12" s="35"/>
    </row>
    <row r="13" spans="2:11" ht="12.75">
      <c r="B13" s="91" t="s">
        <v>647</v>
      </c>
      <c r="E13" s="51"/>
      <c r="F13" s="35"/>
      <c r="G13" s="189">
        <v>359</v>
      </c>
      <c r="H13" s="15">
        <v>234</v>
      </c>
      <c r="I13" s="15"/>
      <c r="J13" s="189">
        <v>196</v>
      </c>
      <c r="K13" s="15">
        <v>143</v>
      </c>
    </row>
    <row r="14" spans="5:11" ht="12.75">
      <c r="E14" s="51"/>
      <c r="F14" s="35"/>
      <c r="G14" s="189"/>
      <c r="H14" s="15"/>
      <c r="I14" s="15"/>
      <c r="J14" s="189"/>
      <c r="K14" s="15"/>
    </row>
    <row r="15" spans="2:11" ht="12.75">
      <c r="B15" s="91" t="s">
        <v>361</v>
      </c>
      <c r="E15" s="51"/>
      <c r="F15" s="35"/>
      <c r="G15" s="189">
        <v>-26</v>
      </c>
      <c r="H15" s="15">
        <v>-4</v>
      </c>
      <c r="I15" s="15"/>
      <c r="J15" s="189">
        <v>-14</v>
      </c>
      <c r="K15" s="15">
        <v>-3</v>
      </c>
    </row>
    <row r="16" spans="5:11" ht="12.75">
      <c r="E16" s="51"/>
      <c r="F16" s="52"/>
      <c r="G16" s="250"/>
      <c r="H16" s="261"/>
      <c r="I16" s="261"/>
      <c r="J16" s="250"/>
      <c r="K16" s="261"/>
    </row>
    <row r="17" spans="1:11" ht="12.75">
      <c r="A17" s="8" t="s">
        <v>245</v>
      </c>
      <c r="E17" s="51"/>
      <c r="F17" s="53"/>
      <c r="G17" s="248">
        <f>SUM(G13:G15)</f>
        <v>333</v>
      </c>
      <c r="H17" s="258">
        <f>SUM(H13:H15)</f>
        <v>230</v>
      </c>
      <c r="I17" s="258"/>
      <c r="J17" s="248">
        <f>SUM(J13:J15)</f>
        <v>182</v>
      </c>
      <c r="K17" s="258">
        <f>SUM(K13:K15)</f>
        <v>140</v>
      </c>
    </row>
    <row r="18" spans="5:11" ht="12.75">
      <c r="E18" s="51"/>
      <c r="F18" s="51"/>
      <c r="G18" s="51"/>
      <c r="H18" s="35"/>
      <c r="I18" s="35"/>
      <c r="J18" s="35"/>
      <c r="K18" s="35"/>
    </row>
    <row r="19" spans="1:11" ht="12.75">
      <c r="A19" s="1" t="s">
        <v>246</v>
      </c>
      <c r="E19" s="51"/>
      <c r="F19" s="51"/>
      <c r="G19" s="51"/>
      <c r="H19" s="51"/>
      <c r="I19" s="54"/>
      <c r="J19" s="272">
        <v>1.8326</v>
      </c>
      <c r="K19" s="272">
        <v>1.6351</v>
      </c>
    </row>
    <row r="20" spans="5:11" ht="12.75">
      <c r="E20" s="51"/>
      <c r="F20" s="51"/>
      <c r="G20" s="51"/>
      <c r="H20" s="51"/>
      <c r="I20" s="54"/>
      <c r="J20" s="54"/>
      <c r="K20" s="54"/>
    </row>
    <row r="21" spans="5:11" ht="12.75">
      <c r="E21" s="51"/>
      <c r="F21" s="51"/>
      <c r="G21" s="51"/>
      <c r="H21" s="51"/>
      <c r="I21" s="54"/>
      <c r="J21" s="54"/>
      <c r="K21" s="54"/>
    </row>
    <row r="22" spans="5:11" ht="12.75">
      <c r="E22" s="51"/>
      <c r="F22" s="51"/>
      <c r="G22" s="51"/>
      <c r="H22" s="51"/>
      <c r="I22" s="51"/>
      <c r="J22" s="51"/>
      <c r="K22" s="51"/>
    </row>
    <row r="23" ht="12.75">
      <c r="A23" s="17" t="s">
        <v>130</v>
      </c>
    </row>
    <row r="25" spans="1:2" ht="12.75">
      <c r="A25" s="91" t="s">
        <v>628</v>
      </c>
      <c r="B25" s="91" t="s">
        <v>648</v>
      </c>
    </row>
    <row r="26" spans="1:2" ht="12.75">
      <c r="A26" s="91"/>
      <c r="B26" s="91"/>
    </row>
    <row r="27" spans="1:2" ht="12.75">
      <c r="A27" s="91"/>
      <c r="B27" s="91"/>
    </row>
    <row r="29" spans="1:12" ht="12.75">
      <c r="A29" s="91" t="s">
        <v>629</v>
      </c>
      <c r="B29" s="121" t="s">
        <v>778</v>
      </c>
      <c r="C29" s="56"/>
      <c r="D29" s="56"/>
      <c r="E29" s="56"/>
      <c r="F29" s="56"/>
      <c r="G29" s="56"/>
      <c r="H29" s="56"/>
      <c r="I29" s="56"/>
      <c r="J29" s="917" t="s">
        <v>779</v>
      </c>
      <c r="K29" s="917"/>
      <c r="L29" s="56"/>
    </row>
    <row r="30" spans="2:12" ht="12.75">
      <c r="B30" s="121" t="s">
        <v>164</v>
      </c>
      <c r="C30" s="56"/>
      <c r="D30" s="56"/>
      <c r="E30" s="56"/>
      <c r="F30" s="56"/>
      <c r="G30" s="56"/>
      <c r="H30" s="56"/>
      <c r="I30" s="57"/>
      <c r="J30" s="188" t="s">
        <v>175</v>
      </c>
      <c r="K30" s="188" t="s">
        <v>52</v>
      </c>
      <c r="L30" s="56"/>
    </row>
    <row r="31" spans="2:12" ht="12.75">
      <c r="B31" s="56"/>
      <c r="C31" s="56"/>
      <c r="D31" s="56"/>
      <c r="E31" s="56"/>
      <c r="F31" s="56"/>
      <c r="G31" s="56"/>
      <c r="H31" s="56"/>
      <c r="I31" s="57"/>
      <c r="J31" s="193"/>
      <c r="K31" s="194"/>
      <c r="L31" s="56"/>
    </row>
    <row r="32" spans="2:12" ht="12.75">
      <c r="B32" s="56"/>
      <c r="C32" s="121" t="s">
        <v>630</v>
      </c>
      <c r="E32" s="56"/>
      <c r="F32" s="56"/>
      <c r="G32" s="56"/>
      <c r="H32" s="56"/>
      <c r="I32" s="57"/>
      <c r="J32" s="178"/>
      <c r="K32" s="178"/>
      <c r="L32" s="56"/>
    </row>
    <row r="33" spans="2:12" ht="12.75">
      <c r="B33" s="56"/>
      <c r="C33" s="56"/>
      <c r="D33" s="121" t="s">
        <v>288</v>
      </c>
      <c r="E33" s="56"/>
      <c r="F33" s="56"/>
      <c r="G33" s="56"/>
      <c r="H33" s="56"/>
      <c r="I33" s="57"/>
      <c r="J33" s="189">
        <v>-104</v>
      </c>
      <c r="K33" s="189">
        <v>-57</v>
      </c>
      <c r="L33" s="56"/>
    </row>
    <row r="34" spans="2:12" ht="12.75">
      <c r="B34" s="56"/>
      <c r="C34" s="56"/>
      <c r="D34" s="121" t="s">
        <v>289</v>
      </c>
      <c r="E34" s="56"/>
      <c r="F34" s="56"/>
      <c r="G34" s="56"/>
      <c r="H34" s="56"/>
      <c r="I34" s="57"/>
      <c r="J34" s="250">
        <v>-103</v>
      </c>
      <c r="K34" s="250">
        <v>-56</v>
      </c>
      <c r="L34" s="56"/>
    </row>
    <row r="35" spans="2:12" ht="12.75">
      <c r="B35" s="56"/>
      <c r="C35" s="56"/>
      <c r="D35" s="121" t="s">
        <v>290</v>
      </c>
      <c r="E35" s="56"/>
      <c r="F35" s="56"/>
      <c r="G35" s="56"/>
      <c r="H35" s="56"/>
      <c r="I35" s="57"/>
      <c r="J35" s="259">
        <f>SUM(J33:J34)</f>
        <v>-207</v>
      </c>
      <c r="K35" s="259">
        <f>SUM(K33:K34)</f>
        <v>-113</v>
      </c>
      <c r="L35" s="56"/>
    </row>
    <row r="36" spans="2:12" ht="12.75">
      <c r="B36" s="56"/>
      <c r="C36" s="56"/>
      <c r="D36" s="121"/>
      <c r="E36" s="56"/>
      <c r="F36" s="56"/>
      <c r="G36" s="56"/>
      <c r="H36" s="56"/>
      <c r="I36" s="57"/>
      <c r="J36" s="259"/>
      <c r="K36" s="259"/>
      <c r="L36" s="56"/>
    </row>
    <row r="37" spans="4:11" ht="12.75">
      <c r="D37" s="91" t="s">
        <v>142</v>
      </c>
      <c r="I37" s="15"/>
      <c r="J37" s="250">
        <v>20</v>
      </c>
      <c r="K37" s="250">
        <f>20/1.8326</f>
        <v>10.913456291607552</v>
      </c>
    </row>
    <row r="38" spans="4:11" ht="13.5" thickBot="1">
      <c r="D38" s="91" t="s">
        <v>631</v>
      </c>
      <c r="I38" s="15"/>
      <c r="J38" s="273">
        <f>SUM(J35:J37)</f>
        <v>-187</v>
      </c>
      <c r="K38" s="273">
        <f>SUM(K35:K37)</f>
        <v>-102.08654370839244</v>
      </c>
    </row>
    <row r="39" spans="4:11" ht="13.5" thickTop="1">
      <c r="D39" s="91"/>
      <c r="I39" s="15"/>
      <c r="J39" s="189"/>
      <c r="K39" s="189"/>
    </row>
    <row r="40" spans="3:11" ht="13.5" thickBot="1">
      <c r="C40" s="91" t="s">
        <v>698</v>
      </c>
      <c r="I40" s="15"/>
      <c r="J40" s="260">
        <v>57</v>
      </c>
      <c r="K40" s="274">
        <f>57/1.8326</f>
        <v>31.103350431081523</v>
      </c>
    </row>
    <row r="41" spans="9:11" ht="13.5" thickTop="1">
      <c r="I41" s="15"/>
      <c r="J41" s="151"/>
      <c r="K41" s="151"/>
    </row>
    <row r="42" spans="9:11" ht="12.75">
      <c r="I42" s="15"/>
      <c r="J42" s="151"/>
      <c r="K42" s="151"/>
    </row>
    <row r="43" spans="9:11" ht="12.75">
      <c r="I43" s="15"/>
      <c r="J43" s="151"/>
      <c r="K43" s="151"/>
    </row>
    <row r="44" spans="9:11" ht="12.75">
      <c r="I44" s="15"/>
      <c r="J44" s="151"/>
      <c r="K44" s="151"/>
    </row>
    <row r="45" spans="1:11" ht="12.75">
      <c r="A45" s="91" t="s">
        <v>699</v>
      </c>
      <c r="B45" s="91" t="s">
        <v>700</v>
      </c>
      <c r="I45" s="15"/>
      <c r="J45" s="918" t="s">
        <v>779</v>
      </c>
      <c r="K45" s="918"/>
    </row>
    <row r="46" spans="9:11" ht="12.75">
      <c r="I46" s="15"/>
      <c r="J46" s="186" t="s">
        <v>175</v>
      </c>
      <c r="K46" s="186" t="s">
        <v>52</v>
      </c>
    </row>
    <row r="47" spans="6:11" ht="12.75">
      <c r="F47" s="15"/>
      <c r="I47" s="15"/>
      <c r="J47" s="151"/>
      <c r="K47" s="151"/>
    </row>
    <row r="48" spans="3:11" ht="12.75">
      <c r="C48" s="91" t="s">
        <v>798</v>
      </c>
      <c r="J48" s="151"/>
      <c r="K48" s="151"/>
    </row>
    <row r="49" spans="7:11" ht="12.75">
      <c r="G49" s="5"/>
      <c r="J49" s="189"/>
      <c r="K49" s="15"/>
    </row>
    <row r="50" spans="7:11" ht="12.75">
      <c r="G50" s="5">
        <v>2000</v>
      </c>
      <c r="J50" s="189">
        <v>-69</v>
      </c>
      <c r="K50" s="15"/>
    </row>
    <row r="51" spans="7:11" ht="12.75">
      <c r="G51" s="5">
        <v>2001</v>
      </c>
      <c r="J51" s="189">
        <v>-477</v>
      </c>
      <c r="K51" s="15"/>
    </row>
    <row r="52" spans="7:11" ht="12.75">
      <c r="G52" s="5">
        <v>2002</v>
      </c>
      <c r="J52" s="189">
        <v>-396</v>
      </c>
      <c r="K52" s="15"/>
    </row>
    <row r="53" spans="6:11" ht="12.75">
      <c r="F53" s="5"/>
      <c r="G53" s="5">
        <v>2003</v>
      </c>
      <c r="J53" s="189">
        <v>-64</v>
      </c>
      <c r="K53" s="189"/>
    </row>
    <row r="54" spans="5:11" ht="12.75">
      <c r="E54" s="35"/>
      <c r="F54" s="90"/>
      <c r="G54" s="5">
        <v>2004</v>
      </c>
      <c r="J54" s="189">
        <v>72</v>
      </c>
      <c r="K54" s="189">
        <v>39</v>
      </c>
    </row>
    <row r="55" spans="3:11" ht="12.75">
      <c r="C55" s="91" t="s">
        <v>176</v>
      </c>
      <c r="E55" s="35"/>
      <c r="F55" s="15"/>
      <c r="J55" s="248">
        <f>SUM(J49:J54)</f>
        <v>-934</v>
      </c>
      <c r="K55" s="259">
        <v>-510</v>
      </c>
    </row>
    <row r="56" spans="6:11" ht="12.75">
      <c r="F56" s="15"/>
      <c r="J56" s="189"/>
      <c r="K56" s="189"/>
    </row>
    <row r="57" spans="3:11" ht="13.5" thickBot="1">
      <c r="C57" s="91" t="s">
        <v>90</v>
      </c>
      <c r="F57" s="15"/>
      <c r="J57" s="260">
        <f>J55/5</f>
        <v>-186.8</v>
      </c>
      <c r="K57" s="275">
        <v>-102</v>
      </c>
    </row>
    <row r="58" spans="3:11" ht="13.5" thickTop="1">
      <c r="C58" s="91"/>
      <c r="F58" s="15"/>
      <c r="J58" s="249"/>
      <c r="K58" s="249"/>
    </row>
    <row r="59" spans="3:11" ht="13.5" thickBot="1">
      <c r="C59" s="91" t="s">
        <v>649</v>
      </c>
      <c r="J59" s="275">
        <f>J54-J57</f>
        <v>258.8</v>
      </c>
      <c r="K59" s="275">
        <f>K54-K57</f>
        <v>141</v>
      </c>
    </row>
    <row r="60" spans="6:10" ht="13.5" thickTop="1">
      <c r="F60" s="91"/>
      <c r="I60" s="15"/>
      <c r="J60" s="15"/>
    </row>
    <row r="61" spans="6:10" ht="12.75">
      <c r="F61" s="91"/>
      <c r="I61" s="15"/>
      <c r="J61" s="15"/>
    </row>
    <row r="62" spans="9:10" ht="12.75">
      <c r="I62" s="15"/>
      <c r="J62" s="15"/>
    </row>
    <row r="63" spans="1:6" ht="12.75">
      <c r="A63" s="91" t="s">
        <v>701</v>
      </c>
      <c r="B63" s="91" t="s">
        <v>650</v>
      </c>
      <c r="C63" s="8"/>
      <c r="D63" s="8"/>
      <c r="E63" s="8"/>
      <c r="F63" s="17"/>
    </row>
  </sheetData>
  <mergeCells count="3">
    <mergeCell ref="F7:G7"/>
    <mergeCell ref="J29:K29"/>
    <mergeCell ref="J45:K45"/>
  </mergeCells>
  <printOptions horizontalCentered="1" verticalCentered="1"/>
  <pageMargins left="0.44" right="0.1968503937007874" top="0.48" bottom="2.06" header="0.11811023622047245" footer="0.11811023622047245"/>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sheetPr codeName="Sheet141"/>
  <dimension ref="A1:L97"/>
  <sheetViews>
    <sheetView showGridLines="0" zoomScale="75" zoomScaleNormal="75" zoomScaleSheetLayoutView="75" workbookViewId="0" topLeftCell="A1">
      <selection activeCell="A1" sqref="A1"/>
    </sheetView>
  </sheetViews>
  <sheetFormatPr defaultColWidth="9.00390625" defaultRowHeight="14.25"/>
  <cols>
    <col min="1" max="1" width="4.25390625" style="56" customWidth="1"/>
    <col min="2" max="2" width="1.75390625" style="56" customWidth="1"/>
    <col min="3" max="3" width="8.00390625" style="56" customWidth="1"/>
    <col min="4" max="4" width="8.50390625" style="56" customWidth="1"/>
    <col min="5" max="5" width="41.375" style="56" customWidth="1"/>
    <col min="6" max="6" width="8.875" style="56" customWidth="1"/>
    <col min="7" max="7" width="13.25390625" style="56" customWidth="1"/>
    <col min="8" max="8" width="12.00390625" style="56" customWidth="1"/>
    <col min="9" max="9" width="12.25390625" style="56" customWidth="1"/>
    <col min="10" max="10" width="11.25390625" style="56" customWidth="1"/>
    <col min="11" max="11" width="11.50390625" style="56" customWidth="1"/>
    <col min="12" max="12" width="12.625" style="56" customWidth="1"/>
    <col min="13" max="16384" width="8.00390625" style="56" customWidth="1"/>
  </cols>
  <sheetData>
    <row r="1" spans="2:8" ht="12.75">
      <c r="B1" s="197"/>
      <c r="G1" s="198"/>
      <c r="H1" s="198"/>
    </row>
    <row r="2" spans="7:8" ht="12.75">
      <c r="G2" s="198"/>
      <c r="H2" s="198"/>
    </row>
    <row r="3" spans="1:12" ht="15">
      <c r="A3" s="59" t="s">
        <v>271</v>
      </c>
      <c r="G3" s="198"/>
      <c r="H3" s="198"/>
      <c r="L3" s="911" t="s">
        <v>439</v>
      </c>
    </row>
    <row r="4" spans="1:8" ht="15">
      <c r="A4" s="707"/>
      <c r="G4" s="198"/>
      <c r="H4" s="198"/>
    </row>
    <row r="5" spans="1:12" ht="15.75">
      <c r="A5" s="708" t="s">
        <v>616</v>
      </c>
      <c r="B5" s="200"/>
      <c r="C5" s="200"/>
      <c r="D5" s="200"/>
      <c r="E5" s="200"/>
      <c r="F5" s="201"/>
      <c r="G5" s="201"/>
      <c r="H5" s="201"/>
      <c r="I5" s="201"/>
      <c r="J5" s="201"/>
      <c r="K5" s="200"/>
      <c r="L5" s="200"/>
    </row>
    <row r="6" spans="1:12" ht="15">
      <c r="A6" s="707"/>
      <c r="B6" s="200"/>
      <c r="C6" s="200"/>
      <c r="D6" s="200"/>
      <c r="E6" s="200"/>
      <c r="F6" s="201"/>
      <c r="G6" s="201"/>
      <c r="H6" s="201"/>
      <c r="I6" s="201"/>
      <c r="J6" s="201"/>
      <c r="K6" s="200"/>
      <c r="L6" s="200"/>
    </row>
    <row r="7" spans="1:12" ht="15.75">
      <c r="A7" s="709" t="s">
        <v>7</v>
      </c>
      <c r="B7" s="201"/>
      <c r="C7" s="201"/>
      <c r="D7" s="201"/>
      <c r="E7" s="201"/>
      <c r="F7" s="199"/>
      <c r="G7" s="202"/>
      <c r="J7" s="201"/>
      <c r="K7" s="199"/>
      <c r="L7" s="201"/>
    </row>
    <row r="8" spans="1:12" ht="14.25">
      <c r="A8" s="199"/>
      <c r="B8" s="201"/>
      <c r="C8" s="201"/>
      <c r="D8" s="201"/>
      <c r="E8" s="201"/>
      <c r="F8" s="199"/>
      <c r="H8" s="202" t="s">
        <v>392</v>
      </c>
      <c r="I8" s="201"/>
      <c r="J8" s="201"/>
      <c r="K8" s="199"/>
      <c r="L8" s="201"/>
    </row>
    <row r="9" spans="1:12" ht="14.25">
      <c r="A9" s="200"/>
      <c r="B9" s="200"/>
      <c r="C9" s="200"/>
      <c r="D9" s="200"/>
      <c r="E9" s="200"/>
      <c r="F9" s="199"/>
      <c r="G9" s="228" t="s">
        <v>717</v>
      </c>
      <c r="H9" s="202" t="s">
        <v>393</v>
      </c>
      <c r="I9" s="201"/>
      <c r="K9" s="199"/>
      <c r="L9" s="201"/>
    </row>
    <row r="10" spans="1:12" ht="14.25">
      <c r="A10" s="200"/>
      <c r="B10" s="200"/>
      <c r="C10" s="200"/>
      <c r="D10" s="200"/>
      <c r="E10" s="200"/>
      <c r="F10" s="203"/>
      <c r="G10" s="202" t="s">
        <v>718</v>
      </c>
      <c r="H10" s="202" t="s">
        <v>394</v>
      </c>
      <c r="J10" s="202" t="s">
        <v>254</v>
      </c>
      <c r="K10" s="203"/>
      <c r="L10" s="203"/>
    </row>
    <row r="11" spans="1:12" ht="14.25">
      <c r="A11" s="200"/>
      <c r="B11" s="200"/>
      <c r="C11" s="200"/>
      <c r="D11" s="200"/>
      <c r="E11" s="200"/>
      <c r="F11" s="203"/>
      <c r="G11" s="202" t="s">
        <v>570</v>
      </c>
      <c r="H11" s="202" t="s">
        <v>50</v>
      </c>
      <c r="J11" s="202" t="s">
        <v>256</v>
      </c>
      <c r="K11" s="203"/>
      <c r="L11" s="203"/>
    </row>
    <row r="12" spans="1:12" ht="14.25">
      <c r="A12" s="200"/>
      <c r="B12" s="200"/>
      <c r="C12" s="200"/>
      <c r="D12" s="200"/>
      <c r="E12" s="200"/>
      <c r="F12" s="202" t="s">
        <v>392</v>
      </c>
      <c r="G12" s="228" t="s">
        <v>765</v>
      </c>
      <c r="H12" s="202" t="s">
        <v>395</v>
      </c>
      <c r="J12" s="228" t="s">
        <v>258</v>
      </c>
      <c r="K12" s="202"/>
      <c r="L12" s="202" t="s">
        <v>255</v>
      </c>
    </row>
    <row r="13" spans="1:12" ht="14.25">
      <c r="A13" s="200"/>
      <c r="B13" s="200"/>
      <c r="C13" s="200"/>
      <c r="D13" s="200"/>
      <c r="E13" s="200"/>
      <c r="F13" s="202" t="s">
        <v>723</v>
      </c>
      <c r="G13" s="228" t="s">
        <v>766</v>
      </c>
      <c r="H13" s="202" t="s">
        <v>396</v>
      </c>
      <c r="J13" s="228" t="s">
        <v>438</v>
      </c>
      <c r="K13" s="203"/>
      <c r="L13" s="202" t="s">
        <v>257</v>
      </c>
    </row>
    <row r="14" spans="1:12" ht="14.25">
      <c r="A14" s="200"/>
      <c r="B14" s="200"/>
      <c r="C14" s="200"/>
      <c r="D14" s="200"/>
      <c r="E14" s="200"/>
      <c r="F14" s="202" t="s">
        <v>724</v>
      </c>
      <c r="G14" s="228" t="s">
        <v>767</v>
      </c>
      <c r="H14" s="202" t="s">
        <v>571</v>
      </c>
      <c r="I14" s="202" t="s">
        <v>719</v>
      </c>
      <c r="J14" s="228" t="s">
        <v>398</v>
      </c>
      <c r="K14" s="203"/>
      <c r="L14" s="202" t="s">
        <v>259</v>
      </c>
    </row>
    <row r="15" spans="1:12" ht="15">
      <c r="A15" s="821" t="s">
        <v>764</v>
      </c>
      <c r="B15" s="200"/>
      <c r="C15" s="200"/>
      <c r="D15" s="200"/>
      <c r="E15" s="200"/>
      <c r="F15" s="228" t="s">
        <v>249</v>
      </c>
      <c r="G15" s="202" t="s">
        <v>768</v>
      </c>
      <c r="H15" s="202" t="s">
        <v>397</v>
      </c>
      <c r="I15" s="202" t="s">
        <v>720</v>
      </c>
      <c r="J15" s="202" t="s">
        <v>721</v>
      </c>
      <c r="K15" s="919" t="s">
        <v>364</v>
      </c>
      <c r="L15" s="920"/>
    </row>
    <row r="16" spans="1:12" ht="15">
      <c r="A16" s="822" t="s">
        <v>248</v>
      </c>
      <c r="B16" s="204"/>
      <c r="C16" s="204"/>
      <c r="D16" s="204"/>
      <c r="E16" s="204"/>
      <c r="F16" s="205" t="s">
        <v>260</v>
      </c>
      <c r="G16" s="205" t="s">
        <v>260</v>
      </c>
      <c r="H16" s="205" t="s">
        <v>260</v>
      </c>
      <c r="I16" s="205" t="s">
        <v>260</v>
      </c>
      <c r="J16" s="205" t="s">
        <v>260</v>
      </c>
      <c r="K16" s="205" t="s">
        <v>260</v>
      </c>
      <c r="L16" s="205" t="s">
        <v>52</v>
      </c>
    </row>
    <row r="17" spans="1:12" ht="14.25">
      <c r="A17" s="200"/>
      <c r="B17" s="200"/>
      <c r="C17" s="200"/>
      <c r="D17" s="200"/>
      <c r="E17" s="200"/>
      <c r="F17" s="200"/>
      <c r="G17" s="200"/>
      <c r="H17" s="200"/>
      <c r="I17" s="200"/>
      <c r="J17" s="200"/>
      <c r="K17" s="200"/>
      <c r="L17" s="200"/>
    </row>
    <row r="18" spans="1:12" ht="15">
      <c r="A18" s="821" t="s">
        <v>420</v>
      </c>
      <c r="B18" s="200"/>
      <c r="C18" s="200"/>
      <c r="D18" s="200"/>
      <c r="E18" s="200"/>
      <c r="F18" s="207"/>
      <c r="G18" s="207"/>
      <c r="H18" s="207"/>
      <c r="I18" s="207"/>
      <c r="J18" s="207"/>
      <c r="K18" s="200"/>
      <c r="L18" s="200"/>
    </row>
    <row r="19" spans="1:12" ht="14.25">
      <c r="A19" s="206"/>
      <c r="B19" s="200"/>
      <c r="C19" s="200"/>
      <c r="D19" s="200"/>
      <c r="E19" s="200"/>
      <c r="F19" s="207"/>
      <c r="G19" s="207"/>
      <c r="H19" s="207"/>
      <c r="I19" s="207"/>
      <c r="J19" s="207"/>
      <c r="K19" s="200"/>
      <c r="L19" s="200"/>
    </row>
    <row r="20" spans="1:12" ht="14.25">
      <c r="A20" s="200"/>
      <c r="B20" s="200" t="s">
        <v>821</v>
      </c>
      <c r="C20" s="200"/>
      <c r="D20" s="200"/>
      <c r="E20" s="200"/>
      <c r="F20" s="196"/>
      <c r="G20" s="196"/>
      <c r="H20" s="196"/>
      <c r="I20" s="196"/>
      <c r="J20" s="196"/>
      <c r="K20" s="196"/>
      <c r="L20" s="196"/>
    </row>
    <row r="21" spans="1:12" ht="14.25">
      <c r="A21" s="200"/>
      <c r="B21" s="200"/>
      <c r="C21" s="200"/>
      <c r="D21" s="200"/>
      <c r="E21" s="200"/>
      <c r="F21" s="196"/>
      <c r="G21" s="196"/>
      <c r="H21" s="196"/>
      <c r="I21" s="196"/>
      <c r="J21" s="196"/>
      <c r="K21" s="196"/>
      <c r="L21" s="196"/>
    </row>
    <row r="22" spans="1:12" ht="14.25">
      <c r="A22" s="200"/>
      <c r="C22" s="200" t="s">
        <v>125</v>
      </c>
      <c r="D22" s="200"/>
      <c r="E22" s="200"/>
      <c r="F22" s="196">
        <v>788</v>
      </c>
      <c r="G22" s="196">
        <f>-294+49</f>
        <v>-245</v>
      </c>
      <c r="H22" s="196">
        <f>SUM(F22:G22)</f>
        <v>543</v>
      </c>
      <c r="I22" s="196"/>
      <c r="J22" s="196">
        <v>-184</v>
      </c>
      <c r="K22" s="196">
        <f>H22+J22</f>
        <v>359</v>
      </c>
      <c r="L22" s="196">
        <f>K22/1.8326</f>
        <v>195.89654043435556</v>
      </c>
    </row>
    <row r="23" spans="1:12" ht="14.25">
      <c r="A23" s="200"/>
      <c r="C23" s="200"/>
      <c r="D23" s="200"/>
      <c r="E23" s="200"/>
      <c r="F23" s="196"/>
      <c r="G23" s="196"/>
      <c r="H23" s="196"/>
      <c r="I23" s="196"/>
      <c r="J23" s="196"/>
      <c r="K23" s="196"/>
      <c r="L23" s="196"/>
    </row>
    <row r="24" spans="1:12" ht="14.25">
      <c r="A24" s="200"/>
      <c r="B24" s="200"/>
      <c r="C24" s="200" t="s">
        <v>307</v>
      </c>
      <c r="D24" s="200"/>
      <c r="E24" s="200"/>
      <c r="F24" s="196"/>
      <c r="G24" s="196"/>
      <c r="H24" s="196"/>
      <c r="I24" s="196">
        <v>11</v>
      </c>
      <c r="J24" s="196">
        <v>-37</v>
      </c>
      <c r="K24" s="196">
        <f>I24+J24</f>
        <v>-26</v>
      </c>
      <c r="L24" s="196">
        <f>K24/1.8326</f>
        <v>-14.187493179089818</v>
      </c>
    </row>
    <row r="25" spans="1:12" ht="14.25">
      <c r="A25" s="200"/>
      <c r="B25" s="200"/>
      <c r="C25" s="200"/>
      <c r="D25" s="200"/>
      <c r="E25" s="200"/>
      <c r="F25" s="196"/>
      <c r="G25" s="196"/>
      <c r="H25" s="196"/>
      <c r="I25" s="196"/>
      <c r="J25" s="196"/>
      <c r="K25" s="196"/>
      <c r="L25" s="196"/>
    </row>
    <row r="26" spans="1:12" ht="14.25">
      <c r="A26" s="200"/>
      <c r="B26" s="200" t="s">
        <v>262</v>
      </c>
      <c r="C26" s="200"/>
      <c r="D26" s="200"/>
      <c r="E26" s="200"/>
      <c r="F26" s="196"/>
      <c r="G26" s="196"/>
      <c r="H26" s="196"/>
      <c r="I26" s="196"/>
      <c r="J26" s="196"/>
      <c r="K26" s="196"/>
      <c r="L26" s="196"/>
    </row>
    <row r="27" spans="1:12" ht="14.25">
      <c r="A27" s="200"/>
      <c r="B27" s="200" t="s">
        <v>362</v>
      </c>
      <c r="C27" s="200"/>
      <c r="D27" s="200"/>
      <c r="E27" s="200"/>
      <c r="F27" s="196"/>
      <c r="G27" s="196"/>
      <c r="H27" s="196"/>
      <c r="I27" s="196"/>
      <c r="J27" s="196"/>
      <c r="K27" s="196"/>
      <c r="L27" s="196"/>
    </row>
    <row r="28" spans="1:12" ht="14.25">
      <c r="A28" s="200"/>
      <c r="B28" s="200" t="s">
        <v>399</v>
      </c>
      <c r="C28" s="200"/>
      <c r="D28" s="200"/>
      <c r="E28" s="200"/>
      <c r="F28" s="196"/>
      <c r="G28" s="196"/>
      <c r="H28" s="196"/>
      <c r="I28" s="196"/>
      <c r="J28" s="196"/>
      <c r="K28" s="196"/>
      <c r="L28" s="196"/>
    </row>
    <row r="29" spans="1:12" ht="14.25">
      <c r="A29" s="200"/>
      <c r="B29" s="200" t="s">
        <v>400</v>
      </c>
      <c r="C29" s="200"/>
      <c r="D29" s="200"/>
      <c r="E29" s="200"/>
      <c r="F29" s="196">
        <v>143</v>
      </c>
      <c r="G29" s="208">
        <v>-65</v>
      </c>
      <c r="H29" s="196">
        <f>F29+G29</f>
        <v>78</v>
      </c>
      <c r="I29" s="196"/>
      <c r="J29" s="196">
        <f>-H29</f>
        <v>-78</v>
      </c>
      <c r="K29" s="196"/>
      <c r="L29" s="196"/>
    </row>
    <row r="30" spans="1:12" ht="14.25">
      <c r="A30" s="200"/>
      <c r="B30" s="200"/>
      <c r="C30" s="200"/>
      <c r="D30" s="200"/>
      <c r="E30" s="200"/>
      <c r="F30" s="196"/>
      <c r="G30" s="208"/>
      <c r="H30" s="196"/>
      <c r="I30" s="196"/>
      <c r="J30" s="196"/>
      <c r="K30" s="196"/>
      <c r="L30" s="196"/>
    </row>
    <row r="31" spans="1:12" ht="14.25">
      <c r="A31" s="200"/>
      <c r="B31" s="200" t="s">
        <v>722</v>
      </c>
      <c r="C31" s="200"/>
      <c r="D31" s="200"/>
      <c r="E31" s="200"/>
      <c r="F31" s="196"/>
      <c r="G31" s="196"/>
      <c r="H31" s="196"/>
      <c r="I31" s="196"/>
      <c r="J31" s="825">
        <f>245+55+17-23-3</f>
        <v>291</v>
      </c>
      <c r="K31" s="196">
        <f>SUM(H31:J31)</f>
        <v>291</v>
      </c>
      <c r="L31" s="196">
        <f>K31/1.8326</f>
        <v>158.79078904288988</v>
      </c>
    </row>
    <row r="32" spans="1:12" ht="14.25">
      <c r="A32" s="200"/>
      <c r="B32" s="200"/>
      <c r="C32" s="200"/>
      <c r="D32" s="200"/>
      <c r="E32" s="200"/>
      <c r="F32" s="196"/>
      <c r="G32" s="196"/>
      <c r="H32" s="196"/>
      <c r="I32" s="196"/>
      <c r="J32" s="196"/>
      <c r="K32" s="196"/>
      <c r="L32" s="196"/>
    </row>
    <row r="33" spans="1:12" ht="14.25">
      <c r="A33" s="200"/>
      <c r="B33" s="200" t="s">
        <v>103</v>
      </c>
      <c r="C33" s="200"/>
      <c r="D33" s="200"/>
      <c r="E33" s="200"/>
      <c r="F33" s="196">
        <v>66</v>
      </c>
      <c r="G33" s="208"/>
      <c r="H33" s="196">
        <f>SUM(F33:G33)</f>
        <v>66</v>
      </c>
      <c r="I33" s="196"/>
      <c r="J33" s="826">
        <v>10</v>
      </c>
      <c r="K33" s="196">
        <f>H33+J33</f>
        <v>76</v>
      </c>
      <c r="L33" s="196">
        <f>K33/1.8326</f>
        <v>41.4711339081087</v>
      </c>
    </row>
    <row r="34" spans="1:12" ht="14.25">
      <c r="A34" s="200"/>
      <c r="B34" s="200"/>
      <c r="C34" s="200"/>
      <c r="D34" s="200"/>
      <c r="E34" s="200"/>
      <c r="F34" s="196"/>
      <c r="G34" s="196"/>
      <c r="H34" s="196"/>
      <c r="I34" s="196"/>
      <c r="J34" s="196"/>
      <c r="K34" s="196"/>
      <c r="L34" s="196"/>
    </row>
    <row r="35" spans="1:12" ht="14.25">
      <c r="A35" s="200"/>
      <c r="B35" s="200" t="s">
        <v>104</v>
      </c>
      <c r="C35" s="200"/>
      <c r="D35" s="200"/>
      <c r="E35" s="200"/>
      <c r="F35" s="196">
        <v>32</v>
      </c>
      <c r="G35" s="196"/>
      <c r="H35" s="196">
        <f>F35</f>
        <v>32</v>
      </c>
      <c r="I35" s="196"/>
      <c r="J35" s="196"/>
      <c r="K35" s="196">
        <f>H35</f>
        <v>32</v>
      </c>
      <c r="L35" s="196">
        <v>17</v>
      </c>
    </row>
    <row r="36" spans="1:12" ht="14.25">
      <c r="A36" s="200"/>
      <c r="B36" s="200"/>
      <c r="C36" s="200"/>
      <c r="D36" s="200"/>
      <c r="E36" s="200"/>
      <c r="F36" s="196"/>
      <c r="G36" s="196"/>
      <c r="H36" s="196"/>
      <c r="I36" s="196"/>
      <c r="J36" s="196"/>
      <c r="K36" s="196"/>
      <c r="L36" s="196"/>
    </row>
    <row r="37" spans="1:12" ht="14.25">
      <c r="A37" s="200"/>
      <c r="B37" s="200" t="s">
        <v>56</v>
      </c>
      <c r="C37" s="200"/>
      <c r="D37" s="200"/>
      <c r="E37" s="200"/>
      <c r="F37" s="196"/>
      <c r="G37" s="196"/>
      <c r="H37" s="196"/>
      <c r="I37" s="196">
        <v>-2</v>
      </c>
      <c r="J37" s="678">
        <v>-4</v>
      </c>
      <c r="K37" s="196">
        <f>SUM(H37:J37)</f>
        <v>-6</v>
      </c>
      <c r="L37" s="196">
        <f>K37/1.8326</f>
        <v>-3.2740368874822656</v>
      </c>
    </row>
    <row r="38" spans="1:12" ht="14.25">
      <c r="A38" s="200"/>
      <c r="B38" s="200"/>
      <c r="C38" s="200"/>
      <c r="D38" s="200"/>
      <c r="E38" s="200"/>
      <c r="F38" s="209"/>
      <c r="G38" s="209"/>
      <c r="H38" s="209"/>
      <c r="I38" s="209"/>
      <c r="J38" s="209"/>
      <c r="K38" s="209"/>
      <c r="L38" s="209"/>
    </row>
    <row r="39" spans="1:12" ht="14.25">
      <c r="A39" s="200"/>
      <c r="B39" s="200" t="s">
        <v>143</v>
      </c>
      <c r="C39" s="200"/>
      <c r="D39" s="200"/>
      <c r="E39" s="200"/>
      <c r="F39" s="210">
        <f>SUM(F22:F37)</f>
        <v>1029</v>
      </c>
      <c r="G39" s="210">
        <f>SUM(G22:G37)</f>
        <v>-310</v>
      </c>
      <c r="H39" s="210">
        <f>H22+H29+H33+H35</f>
        <v>719</v>
      </c>
      <c r="I39" s="210">
        <f>SUM(I22:I37)</f>
        <v>9</v>
      </c>
      <c r="J39" s="210">
        <f>SUM(J22:J37)</f>
        <v>-2</v>
      </c>
      <c r="K39" s="210">
        <f>SUM(K22:K37)</f>
        <v>726</v>
      </c>
      <c r="L39" s="210">
        <f>SUM(L22:L37)</f>
        <v>395.69693331878204</v>
      </c>
    </row>
    <row r="40" spans="1:12" ht="14.25">
      <c r="A40" s="200"/>
      <c r="B40" s="200"/>
      <c r="C40" s="200"/>
      <c r="D40" s="200"/>
      <c r="E40" s="200"/>
      <c r="F40" s="196"/>
      <c r="G40" s="196"/>
      <c r="H40" s="196"/>
      <c r="I40" s="196"/>
      <c r="J40" s="196"/>
      <c r="K40" s="196"/>
      <c r="L40" s="196"/>
    </row>
    <row r="41" spans="1:12" ht="14.25">
      <c r="A41" s="200"/>
      <c r="B41" s="200" t="s">
        <v>363</v>
      </c>
      <c r="C41" s="200"/>
      <c r="D41" s="200"/>
      <c r="E41" s="200"/>
      <c r="F41" s="196">
        <v>-49</v>
      </c>
      <c r="G41" s="196">
        <v>49</v>
      </c>
      <c r="H41" s="196">
        <v>0</v>
      </c>
      <c r="I41" s="196"/>
      <c r="J41" s="196"/>
      <c r="K41" s="196"/>
      <c r="L41" s="196"/>
    </row>
    <row r="42" spans="1:12" ht="14.25">
      <c r="A42" s="200"/>
      <c r="B42" s="200"/>
      <c r="C42" s="200"/>
      <c r="D42" s="200"/>
      <c r="E42" s="200"/>
      <c r="F42" s="200"/>
      <c r="G42" s="200"/>
      <c r="H42" s="196"/>
      <c r="I42" s="196"/>
      <c r="J42" s="196"/>
      <c r="K42" s="196"/>
      <c r="L42" s="196"/>
    </row>
    <row r="43" spans="1:12" ht="14.25">
      <c r="A43" s="200"/>
      <c r="B43" s="200" t="s">
        <v>144</v>
      </c>
      <c r="C43" s="200"/>
      <c r="D43" s="200"/>
      <c r="E43" s="200"/>
      <c r="F43" s="211">
        <f>SUM(F39:F42)</f>
        <v>980</v>
      </c>
      <c r="G43" s="211">
        <f>SUM(G39:G41)</f>
        <v>-261</v>
      </c>
      <c r="H43" s="211">
        <f>SUM(F43:G43)</f>
        <v>719</v>
      </c>
      <c r="I43" s="211">
        <f>SUM(I39:I41)</f>
        <v>9</v>
      </c>
      <c r="J43" s="211">
        <f>SUM(J39:J41)</f>
        <v>-2</v>
      </c>
      <c r="K43" s="211">
        <f>SUM(K39:K41)</f>
        <v>726</v>
      </c>
      <c r="L43" s="211">
        <f>SUM(L39:L41)</f>
        <v>395.69693331878204</v>
      </c>
    </row>
    <row r="44" spans="1:12" ht="14.25">
      <c r="A44" s="200"/>
      <c r="B44" s="200"/>
      <c r="C44" s="200"/>
      <c r="D44" s="200"/>
      <c r="E44" s="200"/>
      <c r="F44" s="196"/>
      <c r="G44" s="196"/>
      <c r="H44" s="196"/>
      <c r="I44" s="196"/>
      <c r="J44" s="196"/>
      <c r="K44" s="196"/>
      <c r="L44" s="196"/>
    </row>
    <row r="45" spans="1:12" ht="14.25">
      <c r="A45" s="200"/>
      <c r="B45" s="200" t="s">
        <v>769</v>
      </c>
      <c r="C45" s="200"/>
      <c r="D45" s="200"/>
      <c r="E45" s="200"/>
      <c r="F45" s="196"/>
      <c r="G45" s="196"/>
      <c r="H45" s="196"/>
      <c r="I45" s="196"/>
      <c r="J45" s="196"/>
      <c r="K45" s="196"/>
      <c r="L45" s="196"/>
    </row>
    <row r="46" spans="1:12" ht="14.25">
      <c r="A46" s="200"/>
      <c r="B46" s="200"/>
      <c r="C46" s="200"/>
      <c r="D46" s="200"/>
      <c r="E46" s="200"/>
      <c r="F46" s="196"/>
      <c r="G46" s="196"/>
      <c r="H46" s="196"/>
      <c r="I46" s="196"/>
      <c r="J46" s="196"/>
      <c r="K46" s="196"/>
      <c r="L46" s="196"/>
    </row>
    <row r="47" spans="1:12" ht="14.25">
      <c r="A47" s="200"/>
      <c r="B47" s="200"/>
      <c r="C47" s="200" t="s">
        <v>401</v>
      </c>
      <c r="D47" s="200"/>
      <c r="E47" s="200"/>
      <c r="F47" s="196">
        <v>-276</v>
      </c>
      <c r="G47" s="196">
        <v>86</v>
      </c>
      <c r="H47" s="196">
        <f>SUM(F47:G47)</f>
        <v>-190</v>
      </c>
      <c r="I47" s="196">
        <f>-0.35*I24</f>
        <v>-3.8499999999999996</v>
      </c>
      <c r="J47" s="196">
        <f>-SUM(J22:J24)*0.35</f>
        <v>77.35</v>
      </c>
      <c r="K47" s="196">
        <f>SUM(H47:J47)</f>
        <v>-116.5</v>
      </c>
      <c r="L47" s="196">
        <f>K47/1.8326</f>
        <v>-63.57088289861399</v>
      </c>
    </row>
    <row r="48" spans="1:12" ht="14.25">
      <c r="A48" s="200"/>
      <c r="B48" s="200"/>
      <c r="C48" s="200" t="s">
        <v>770</v>
      </c>
      <c r="D48" s="200"/>
      <c r="E48" s="200"/>
      <c r="F48" s="196">
        <v>-33</v>
      </c>
      <c r="G48" s="196">
        <v>6</v>
      </c>
      <c r="H48" s="196">
        <f>SUM(F48:G48)</f>
        <v>-27</v>
      </c>
      <c r="I48" s="196"/>
      <c r="J48" s="196">
        <f>-H48</f>
        <v>27</v>
      </c>
      <c r="K48" s="196"/>
      <c r="L48" s="196"/>
    </row>
    <row r="49" spans="1:12" ht="14.25">
      <c r="A49" s="200"/>
      <c r="B49" s="200"/>
      <c r="C49" s="200" t="s">
        <v>263</v>
      </c>
      <c r="D49" s="200"/>
      <c r="E49" s="200"/>
      <c r="F49" s="196"/>
      <c r="G49" s="196"/>
      <c r="H49" s="196"/>
      <c r="I49" s="196"/>
      <c r="J49" s="196">
        <v>-103</v>
      </c>
      <c r="K49" s="196">
        <f>SUM(H49:J49)</f>
        <v>-103</v>
      </c>
      <c r="L49" s="196">
        <f>K49/1.8326</f>
        <v>-56.204299901778896</v>
      </c>
    </row>
    <row r="50" spans="1:12" ht="14.25">
      <c r="A50" s="200"/>
      <c r="B50" s="200"/>
      <c r="C50" s="200" t="s">
        <v>111</v>
      </c>
      <c r="D50" s="200"/>
      <c r="E50" s="200"/>
      <c r="F50" s="196">
        <v>-30</v>
      </c>
      <c r="G50" s="196"/>
      <c r="H50" s="196">
        <f>F50</f>
        <v>-30</v>
      </c>
      <c r="I50" s="196"/>
      <c r="J50" s="196"/>
      <c r="K50" s="196">
        <v>-30</v>
      </c>
      <c r="L50" s="196">
        <v>-16</v>
      </c>
    </row>
    <row r="51" spans="1:12" ht="14.25">
      <c r="A51" s="200"/>
      <c r="B51" s="200"/>
      <c r="C51" s="200" t="s">
        <v>112</v>
      </c>
      <c r="D51" s="200"/>
      <c r="E51" s="200"/>
      <c r="F51" s="196">
        <v>-11</v>
      </c>
      <c r="G51" s="196"/>
      <c r="H51" s="196">
        <f>F51</f>
        <v>-11</v>
      </c>
      <c r="I51" s="196"/>
      <c r="J51" s="196"/>
      <c r="K51" s="196">
        <v>-11</v>
      </c>
      <c r="L51" s="196">
        <v>-6</v>
      </c>
    </row>
    <row r="52" spans="1:12" ht="14.25">
      <c r="A52" s="200"/>
      <c r="B52" s="200"/>
      <c r="C52" s="200"/>
      <c r="D52" s="200"/>
      <c r="E52" s="200"/>
      <c r="F52" s="196"/>
      <c r="G52" s="196"/>
      <c r="H52" s="196"/>
      <c r="I52" s="196"/>
      <c r="J52" s="196"/>
      <c r="K52" s="196"/>
      <c r="L52" s="196"/>
    </row>
    <row r="53" spans="1:12" ht="14.25">
      <c r="A53" s="200"/>
      <c r="B53" s="200"/>
      <c r="C53" s="200" t="s">
        <v>236</v>
      </c>
      <c r="D53" s="200"/>
      <c r="E53" s="200"/>
      <c r="F53" s="211">
        <f>F47+F48+F50+F51</f>
        <v>-350</v>
      </c>
      <c r="G53" s="211">
        <f>SUM(G47:G49)</f>
        <v>92</v>
      </c>
      <c r="H53" s="211">
        <f>H47+H48+H50+H51</f>
        <v>-258</v>
      </c>
      <c r="I53" s="211">
        <f>SUM(I47:I52)</f>
        <v>-3.8499999999999996</v>
      </c>
      <c r="J53" s="211">
        <f>SUM(J47:J52)</f>
        <v>1.3499999999999943</v>
      </c>
      <c r="K53" s="211">
        <f>SUM(K47:K52)</f>
        <v>-260.5</v>
      </c>
      <c r="L53" s="211">
        <f>SUM(L47:L52)</f>
        <v>-141.77518280039288</v>
      </c>
    </row>
    <row r="54" spans="1:12" ht="14.25">
      <c r="A54" s="200"/>
      <c r="B54" s="200"/>
      <c r="C54" s="200"/>
      <c r="D54" s="200"/>
      <c r="E54" s="200"/>
      <c r="F54" s="196"/>
      <c r="G54" s="196"/>
      <c r="H54" s="196"/>
      <c r="I54" s="196"/>
      <c r="J54" s="196"/>
      <c r="K54" s="196"/>
      <c r="L54" s="196"/>
    </row>
    <row r="55" spans="1:12" ht="15" thickBot="1">
      <c r="A55" s="200"/>
      <c r="B55" s="200" t="s">
        <v>264</v>
      </c>
      <c r="C55" s="200"/>
      <c r="D55" s="200"/>
      <c r="E55" s="200"/>
      <c r="F55" s="212">
        <f>F43+F53</f>
        <v>630</v>
      </c>
      <c r="G55" s="212">
        <f>G43+G53</f>
        <v>-169</v>
      </c>
      <c r="H55" s="212">
        <f>SUM(F55:G55)</f>
        <v>461</v>
      </c>
      <c r="I55" s="212">
        <f>I43+I53</f>
        <v>5.15</v>
      </c>
      <c r="J55" s="212">
        <f>J43+J53</f>
        <v>-0.6500000000000057</v>
      </c>
      <c r="K55" s="212">
        <v>465</v>
      </c>
      <c r="L55" s="212">
        <f>L43+L53</f>
        <v>253.92175051838916</v>
      </c>
    </row>
    <row r="56" spans="1:12" ht="15" thickTop="1">
      <c r="A56" s="200"/>
      <c r="B56" s="200"/>
      <c r="C56" s="200"/>
      <c r="D56" s="200"/>
      <c r="E56" s="200"/>
      <c r="F56" s="196"/>
      <c r="G56" s="196"/>
      <c r="H56" s="196"/>
      <c r="I56" s="196"/>
      <c r="J56" s="196"/>
      <c r="K56" s="196"/>
      <c r="L56" s="196"/>
    </row>
    <row r="57" spans="1:12" ht="15">
      <c r="A57" s="821" t="s">
        <v>265</v>
      </c>
      <c r="B57" s="200"/>
      <c r="C57" s="200"/>
      <c r="D57" s="200"/>
      <c r="E57" s="200"/>
      <c r="F57" s="196"/>
      <c r="G57" s="196"/>
      <c r="H57" s="196"/>
      <c r="I57" s="196"/>
      <c r="J57" s="196"/>
      <c r="K57" s="196"/>
      <c r="L57" s="196"/>
    </row>
    <row r="58" spans="1:12" ht="14.25">
      <c r="A58" s="200"/>
      <c r="B58" s="200"/>
      <c r="C58" s="200"/>
      <c r="D58" s="200"/>
      <c r="E58" s="200"/>
      <c r="F58" s="196"/>
      <c r="G58" s="196"/>
      <c r="H58" s="196"/>
      <c r="I58" s="196"/>
      <c r="J58" s="196"/>
      <c r="K58" s="196"/>
      <c r="L58" s="196"/>
    </row>
    <row r="59" spans="1:12" ht="14.25">
      <c r="A59" s="200"/>
      <c r="B59" s="200" t="s">
        <v>266</v>
      </c>
      <c r="C59" s="200"/>
      <c r="D59" s="200"/>
      <c r="E59" s="200"/>
      <c r="F59" s="196">
        <f>F55</f>
        <v>630</v>
      </c>
      <c r="G59" s="196">
        <f>G55</f>
        <v>-169</v>
      </c>
      <c r="H59" s="196">
        <f>SUM(F59:G59)</f>
        <v>461</v>
      </c>
      <c r="I59" s="196">
        <f>I55</f>
        <v>5.15</v>
      </c>
      <c r="J59" s="196">
        <v>-1</v>
      </c>
      <c r="K59" s="196">
        <f>H59+I59+J59</f>
        <v>465.15</v>
      </c>
      <c r="L59" s="196"/>
    </row>
    <row r="60" spans="1:12" ht="14.25">
      <c r="A60" s="200"/>
      <c r="B60" s="200" t="s">
        <v>402</v>
      </c>
      <c r="C60" s="200"/>
      <c r="D60" s="200"/>
      <c r="E60" s="200"/>
      <c r="F60" s="196">
        <v>29</v>
      </c>
      <c r="G60" s="196"/>
      <c r="H60" s="196">
        <f>SUM(F60:G60)</f>
        <v>29</v>
      </c>
      <c r="I60" s="196">
        <v>6</v>
      </c>
      <c r="J60" s="196"/>
      <c r="K60" s="196">
        <f>SUM(H60:J60)</f>
        <v>35</v>
      </c>
      <c r="L60" s="196"/>
    </row>
    <row r="61" spans="1:12" ht="14.25">
      <c r="A61" s="200"/>
      <c r="B61" s="200" t="s">
        <v>267</v>
      </c>
      <c r="C61" s="200"/>
      <c r="D61" s="200"/>
      <c r="E61" s="200"/>
      <c r="F61" s="196">
        <f>745-814</f>
        <v>-69</v>
      </c>
      <c r="G61" s="196">
        <v>78</v>
      </c>
      <c r="H61" s="196">
        <f>SUM(F61:G61)</f>
        <v>9</v>
      </c>
      <c r="I61" s="196"/>
      <c r="J61" s="196">
        <v>-9</v>
      </c>
      <c r="K61" s="196"/>
      <c r="L61" s="196"/>
    </row>
    <row r="62" spans="1:12" ht="14.25">
      <c r="A62" s="200"/>
      <c r="B62" s="200" t="s">
        <v>403</v>
      </c>
      <c r="C62" s="200"/>
      <c r="D62" s="200"/>
      <c r="E62" s="200"/>
      <c r="F62" s="196">
        <v>-120</v>
      </c>
      <c r="G62" s="196"/>
      <c r="H62" s="196">
        <f>SUM(F62:G62)</f>
        <v>-120</v>
      </c>
      <c r="I62" s="196">
        <f>-10-5</f>
        <v>-15</v>
      </c>
      <c r="J62" s="196"/>
      <c r="K62" s="196">
        <f>SUM(H62:J62)</f>
        <v>-135</v>
      </c>
      <c r="L62" s="196"/>
    </row>
    <row r="63" spans="1:12" ht="14.25">
      <c r="A63" s="200"/>
      <c r="B63" s="200"/>
      <c r="C63" s="200"/>
      <c r="D63" s="200"/>
      <c r="E63" s="200"/>
      <c r="F63" s="209"/>
      <c r="G63" s="209"/>
      <c r="H63" s="209"/>
      <c r="I63" s="209"/>
      <c r="J63" s="209"/>
      <c r="K63" s="209"/>
      <c r="L63" s="196"/>
    </row>
    <row r="64" spans="1:12" ht="14.25">
      <c r="A64" s="200"/>
      <c r="B64" s="200" t="s">
        <v>268</v>
      </c>
      <c r="C64" s="200"/>
      <c r="D64" s="200"/>
      <c r="E64" s="200"/>
      <c r="F64" s="196">
        <f aca="true" t="shared" si="0" ref="F64:K64">SUM(F59:F62)</f>
        <v>470</v>
      </c>
      <c r="G64" s="196">
        <f t="shared" si="0"/>
        <v>-91</v>
      </c>
      <c r="H64" s="196">
        <f t="shared" si="0"/>
        <v>379</v>
      </c>
      <c r="I64" s="196">
        <f t="shared" si="0"/>
        <v>-3.8499999999999996</v>
      </c>
      <c r="J64" s="196">
        <f t="shared" si="0"/>
        <v>-10</v>
      </c>
      <c r="K64" s="196">
        <f t="shared" si="0"/>
        <v>365.15</v>
      </c>
      <c r="L64" s="196"/>
    </row>
    <row r="65" spans="1:12" ht="14.25">
      <c r="A65" s="200"/>
      <c r="B65" s="200"/>
      <c r="C65" s="200"/>
      <c r="D65" s="200"/>
      <c r="E65" s="200"/>
      <c r="F65" s="210"/>
      <c r="G65" s="210"/>
      <c r="H65" s="210"/>
      <c r="I65" s="210"/>
      <c r="J65" s="210"/>
      <c r="K65" s="210"/>
      <c r="L65" s="196"/>
    </row>
    <row r="66" spans="1:12" ht="14.25">
      <c r="A66" s="200"/>
      <c r="B66" s="200" t="s">
        <v>269</v>
      </c>
      <c r="C66" s="200"/>
      <c r="D66" s="200"/>
      <c r="E66" s="200"/>
      <c r="F66" s="210">
        <v>4402</v>
      </c>
      <c r="G66" s="210">
        <v>-405</v>
      </c>
      <c r="H66" s="210">
        <v>3997</v>
      </c>
      <c r="I66" s="210">
        <v>127</v>
      </c>
      <c r="J66" s="210">
        <v>45</v>
      </c>
      <c r="K66" s="210">
        <f>H66+I66+J66</f>
        <v>4169</v>
      </c>
      <c r="L66" s="196"/>
    </row>
    <row r="67" spans="1:12" ht="14.25">
      <c r="A67" s="200"/>
      <c r="B67" s="200"/>
      <c r="C67" s="200"/>
      <c r="D67" s="200"/>
      <c r="E67" s="200"/>
      <c r="F67" s="196"/>
      <c r="G67" s="196"/>
      <c r="H67" s="196"/>
      <c r="I67" s="196"/>
      <c r="J67" s="196"/>
      <c r="K67" s="196"/>
      <c r="L67" s="196"/>
    </row>
    <row r="68" spans="1:12" ht="15" thickBot="1">
      <c r="A68" s="200"/>
      <c r="B68" s="200" t="s">
        <v>270</v>
      </c>
      <c r="C68" s="200"/>
      <c r="D68" s="200"/>
      <c r="E68" s="200"/>
      <c r="F68" s="212">
        <f>F64+F66</f>
        <v>4872</v>
      </c>
      <c r="G68" s="212">
        <f>G64+G66</f>
        <v>-496</v>
      </c>
      <c r="H68" s="212">
        <f>SUM(F68:G68)</f>
        <v>4376</v>
      </c>
      <c r="I68" s="212">
        <f>I64+I66</f>
        <v>123.15</v>
      </c>
      <c r="J68" s="212">
        <f>J64+J66</f>
        <v>35</v>
      </c>
      <c r="K68" s="212">
        <f>K64+K66</f>
        <v>4534.15</v>
      </c>
      <c r="L68" s="210"/>
    </row>
    <row r="69" spans="1:12" ht="15" thickTop="1">
      <c r="A69" s="200"/>
      <c r="B69" s="200"/>
      <c r="C69" s="200"/>
      <c r="D69" s="200"/>
      <c r="E69" s="200"/>
      <c r="F69" s="200"/>
      <c r="G69" s="200"/>
      <c r="H69" s="200"/>
      <c r="I69" s="200"/>
      <c r="J69" s="200"/>
      <c r="K69" s="200"/>
      <c r="L69" s="200"/>
    </row>
    <row r="70" spans="1:12" ht="14.25">
      <c r="A70" s="200"/>
      <c r="D70" s="200"/>
      <c r="E70" s="200"/>
      <c r="F70" s="200"/>
      <c r="G70" s="200"/>
      <c r="H70" s="200"/>
      <c r="I70" s="200" t="s">
        <v>125</v>
      </c>
      <c r="K70" s="196">
        <v>4411</v>
      </c>
      <c r="L70" s="210">
        <v>2298</v>
      </c>
    </row>
    <row r="71" spans="1:12" ht="10.5" customHeight="1">
      <c r="A71" s="200"/>
      <c r="D71" s="200"/>
      <c r="E71" s="200"/>
      <c r="F71" s="200"/>
      <c r="G71" s="200"/>
      <c r="H71" s="200"/>
      <c r="I71" s="921" t="s">
        <v>307</v>
      </c>
      <c r="J71" s="920"/>
      <c r="K71" s="196"/>
      <c r="L71" s="210"/>
    </row>
    <row r="72" spans="1:12" ht="16.5" customHeight="1">
      <c r="A72" s="200"/>
      <c r="D72" s="200"/>
      <c r="E72" s="200"/>
      <c r="F72" s="200"/>
      <c r="G72" s="200"/>
      <c r="I72" s="920"/>
      <c r="J72" s="920"/>
      <c r="K72" s="196">
        <v>123</v>
      </c>
      <c r="L72" s="210">
        <v>64</v>
      </c>
    </row>
    <row r="73" spans="1:12" ht="18" customHeight="1" thickBot="1">
      <c r="A73" s="200"/>
      <c r="D73" s="200"/>
      <c r="E73" s="200"/>
      <c r="F73" s="200"/>
      <c r="G73" s="200"/>
      <c r="I73" s="200"/>
      <c r="J73" s="200"/>
      <c r="K73" s="212">
        <f>K70+K72</f>
        <v>4534</v>
      </c>
      <c r="L73" s="212">
        <f>L70+L72</f>
        <v>2362</v>
      </c>
    </row>
    <row r="74" spans="1:8" ht="6.75" customHeight="1" thickTop="1">
      <c r="A74" s="200"/>
      <c r="B74" s="200"/>
      <c r="C74" s="200"/>
      <c r="D74" s="200"/>
      <c r="E74" s="200"/>
      <c r="F74" s="200"/>
      <c r="G74" s="200"/>
      <c r="H74" s="200"/>
    </row>
    <row r="75" spans="1:12" ht="14.25">
      <c r="A75" s="676" t="s">
        <v>130</v>
      </c>
      <c r="B75" s="200"/>
      <c r="C75" s="200"/>
      <c r="D75" s="200"/>
      <c r="E75" s="200"/>
      <c r="F75" s="200"/>
      <c r="G75" s="200"/>
      <c r="H75" s="200"/>
      <c r="I75" s="200"/>
      <c r="J75" s="200"/>
      <c r="K75" s="213"/>
      <c r="L75" s="213"/>
    </row>
    <row r="76" spans="1:12" ht="14.25">
      <c r="A76" s="200"/>
      <c r="B76" s="200"/>
      <c r="C76" s="200"/>
      <c r="D76" s="200"/>
      <c r="E76" s="200"/>
      <c r="F76" s="200"/>
      <c r="G76" s="200"/>
      <c r="H76" s="200"/>
      <c r="I76" s="200"/>
      <c r="J76" s="200"/>
      <c r="K76" s="213"/>
      <c r="L76" s="213"/>
    </row>
    <row r="77" spans="1:12" ht="14.25">
      <c r="A77" s="819" t="s">
        <v>275</v>
      </c>
      <c r="B77" s="819" t="s">
        <v>574</v>
      </c>
      <c r="C77" s="200"/>
      <c r="D77" s="200"/>
      <c r="E77" s="200"/>
      <c r="F77" s="200"/>
      <c r="G77" s="200"/>
      <c r="H77" s="200"/>
      <c r="I77" s="200"/>
      <c r="J77" s="200"/>
      <c r="K77" s="200"/>
      <c r="L77" s="200"/>
    </row>
    <row r="78" spans="1:12" ht="14.25">
      <c r="A78" s="819"/>
      <c r="B78" s="819" t="s">
        <v>651</v>
      </c>
      <c r="C78" s="200"/>
      <c r="D78" s="200"/>
      <c r="E78" s="200"/>
      <c r="F78" s="200"/>
      <c r="G78" s="200"/>
      <c r="H78" s="200"/>
      <c r="I78" s="200"/>
      <c r="J78" s="200"/>
      <c r="K78" s="200"/>
      <c r="L78" s="200"/>
    </row>
    <row r="79" spans="1:12" ht="14.25">
      <c r="A79" s="819"/>
      <c r="B79" s="819"/>
      <c r="C79" s="200"/>
      <c r="D79" s="200"/>
      <c r="E79" s="200"/>
      <c r="F79" s="200"/>
      <c r="G79" s="200"/>
      <c r="H79" s="200"/>
      <c r="I79" s="200"/>
      <c r="J79" s="200"/>
      <c r="K79" s="200"/>
      <c r="L79" s="200"/>
    </row>
    <row r="80" spans="1:12" ht="14.25">
      <c r="A80" s="819"/>
      <c r="B80" s="819" t="s">
        <v>652</v>
      </c>
      <c r="C80" s="200"/>
      <c r="D80" s="200"/>
      <c r="E80" s="200"/>
      <c r="F80" s="200"/>
      <c r="G80" s="200"/>
      <c r="H80" s="200"/>
      <c r="I80" s="200"/>
      <c r="J80" s="200"/>
      <c r="K80" s="200"/>
      <c r="L80" s="200"/>
    </row>
    <row r="81" spans="1:12" ht="14.25">
      <c r="A81" s="819"/>
      <c r="B81" s="819" t="s">
        <v>653</v>
      </c>
      <c r="C81" s="200"/>
      <c r="D81" s="200"/>
      <c r="E81" s="200"/>
      <c r="F81" s="200"/>
      <c r="G81" s="200"/>
      <c r="H81" s="200"/>
      <c r="I81" s="200"/>
      <c r="J81" s="200"/>
      <c r="K81" s="200"/>
      <c r="L81" s="200"/>
    </row>
    <row r="82" spans="1:12" ht="14.25">
      <c r="A82" s="819"/>
      <c r="B82" s="819"/>
      <c r="C82" s="200"/>
      <c r="D82" s="200"/>
      <c r="E82" s="200"/>
      <c r="F82" s="200"/>
      <c r="G82" s="200"/>
      <c r="H82" s="200"/>
      <c r="I82" s="200"/>
      <c r="J82" s="200"/>
      <c r="K82" s="200"/>
      <c r="L82" s="200"/>
    </row>
    <row r="83" spans="1:12" ht="14.25">
      <c r="A83" s="819"/>
      <c r="B83" s="819" t="s">
        <v>572</v>
      </c>
      <c r="C83" s="200"/>
      <c r="D83" s="200"/>
      <c r="E83" s="200"/>
      <c r="F83" s="200"/>
      <c r="G83" s="200"/>
      <c r="H83" s="200"/>
      <c r="I83" s="200"/>
      <c r="J83" s="200"/>
      <c r="K83" s="200"/>
      <c r="L83" s="200"/>
    </row>
    <row r="84" spans="1:12" ht="14.25">
      <c r="A84" s="819"/>
      <c r="B84" s="819" t="s">
        <v>771</v>
      </c>
      <c r="C84" s="200"/>
      <c r="D84" s="200"/>
      <c r="E84" s="200"/>
      <c r="F84" s="200"/>
      <c r="G84" s="200"/>
      <c r="H84" s="200"/>
      <c r="I84" s="200"/>
      <c r="J84" s="200"/>
      <c r="K84" s="200"/>
      <c r="L84" s="200"/>
    </row>
    <row r="85" spans="1:12" ht="14.25">
      <c r="A85" s="819"/>
      <c r="B85" s="819" t="s">
        <v>107</v>
      </c>
      <c r="C85" s="200"/>
      <c r="D85" s="200"/>
      <c r="E85" s="200"/>
      <c r="F85" s="200"/>
      <c r="G85" s="200"/>
      <c r="H85" s="200"/>
      <c r="I85" s="200"/>
      <c r="J85" s="200"/>
      <c r="K85" s="200"/>
      <c r="L85" s="200"/>
    </row>
    <row r="86" spans="1:12" ht="14.25">
      <c r="A86" s="819"/>
      <c r="B86" s="819"/>
      <c r="C86" s="200"/>
      <c r="D86" s="200"/>
      <c r="E86" s="200"/>
      <c r="F86" s="200"/>
      <c r="G86" s="200"/>
      <c r="H86" s="200"/>
      <c r="I86" s="200"/>
      <c r="J86" s="200"/>
      <c r="K86" s="200"/>
      <c r="L86" s="200"/>
    </row>
    <row r="87" spans="1:12" ht="14.25">
      <c r="A87" s="819" t="s">
        <v>276</v>
      </c>
      <c r="B87" s="819" t="s">
        <v>105</v>
      </c>
      <c r="C87" s="200"/>
      <c r="D87" s="200"/>
      <c r="E87" s="200"/>
      <c r="F87" s="200"/>
      <c r="G87" s="200"/>
      <c r="H87" s="200"/>
      <c r="I87" s="200"/>
      <c r="J87" s="200"/>
      <c r="K87" s="200"/>
      <c r="L87" s="200"/>
    </row>
    <row r="88" spans="1:12" ht="14.25">
      <c r="A88" s="819"/>
      <c r="B88" s="819" t="s">
        <v>106</v>
      </c>
      <c r="C88" s="200"/>
      <c r="D88" s="200"/>
      <c r="E88" s="200"/>
      <c r="F88" s="200"/>
      <c r="G88" s="200"/>
      <c r="H88" s="200"/>
      <c r="I88" s="200"/>
      <c r="J88" s="200"/>
      <c r="K88" s="200"/>
      <c r="L88" s="200"/>
    </row>
    <row r="89" spans="1:12" ht="14.25">
      <c r="A89" s="819"/>
      <c r="B89" s="819"/>
      <c r="C89" s="200"/>
      <c r="D89" s="200"/>
      <c r="E89" s="200"/>
      <c r="F89" s="200"/>
      <c r="G89" s="200"/>
      <c r="H89" s="200"/>
      <c r="I89" s="200"/>
      <c r="J89" s="200"/>
      <c r="K89" s="200"/>
      <c r="L89" s="200"/>
    </row>
    <row r="90" spans="1:12" ht="14.25">
      <c r="A90" s="819" t="s">
        <v>365</v>
      </c>
      <c r="B90" s="819" t="s">
        <v>108</v>
      </c>
      <c r="C90" s="200"/>
      <c r="D90" s="200"/>
      <c r="E90" s="200"/>
      <c r="F90" s="200"/>
      <c r="G90" s="200"/>
      <c r="H90" s="200"/>
      <c r="I90" s="200"/>
      <c r="J90" s="200"/>
      <c r="K90" s="200"/>
      <c r="L90" s="200"/>
    </row>
    <row r="91" spans="1:12" ht="14.25">
      <c r="A91" s="819"/>
      <c r="B91" s="819" t="s">
        <v>109</v>
      </c>
      <c r="C91" s="200"/>
      <c r="D91" s="200"/>
      <c r="E91" s="200"/>
      <c r="F91" s="200"/>
      <c r="G91" s="200"/>
      <c r="H91" s="200"/>
      <c r="I91" s="200"/>
      <c r="J91" s="200"/>
      <c r="K91" s="200"/>
      <c r="L91" s="200"/>
    </row>
    <row r="92" spans="1:12" ht="14.25">
      <c r="A92" s="819"/>
      <c r="B92" s="819" t="s">
        <v>110</v>
      </c>
      <c r="C92" s="200"/>
      <c r="D92" s="200"/>
      <c r="E92" s="200"/>
      <c r="F92" s="200"/>
      <c r="G92" s="200"/>
      <c r="H92" s="200"/>
      <c r="I92" s="200"/>
      <c r="J92" s="200"/>
      <c r="K92" s="200"/>
      <c r="L92" s="200"/>
    </row>
    <row r="93" spans="1:12" ht="14.25">
      <c r="A93" s="819"/>
      <c r="B93" s="819"/>
      <c r="C93" s="200"/>
      <c r="D93" s="200"/>
      <c r="E93" s="200"/>
      <c r="F93" s="200"/>
      <c r="G93" s="200"/>
      <c r="H93" s="200"/>
      <c r="I93" s="200"/>
      <c r="J93" s="200"/>
      <c r="K93" s="200"/>
      <c r="L93" s="200"/>
    </row>
    <row r="94" spans="1:12" ht="14.25">
      <c r="A94" s="819" t="s">
        <v>366</v>
      </c>
      <c r="B94" s="677" t="s">
        <v>655</v>
      </c>
      <c r="C94" s="200"/>
      <c r="D94" s="200"/>
      <c r="E94" s="200"/>
      <c r="F94" s="200"/>
      <c r="G94" s="200"/>
      <c r="H94" s="200"/>
      <c r="I94" s="200"/>
      <c r="J94" s="200"/>
      <c r="K94" s="200"/>
      <c r="L94" s="200"/>
    </row>
    <row r="95" spans="1:12" ht="14.25">
      <c r="A95" s="677"/>
      <c r="B95" s="819" t="s">
        <v>695</v>
      </c>
      <c r="C95" s="200"/>
      <c r="D95" s="200"/>
      <c r="E95" s="200"/>
      <c r="F95" s="200"/>
      <c r="G95" s="200"/>
      <c r="H95" s="200"/>
      <c r="I95" s="200"/>
      <c r="J95" s="200"/>
      <c r="K95" s="200"/>
      <c r="L95" s="200"/>
    </row>
    <row r="96" spans="1:12" ht="14.25">
      <c r="A96" s="677"/>
      <c r="B96" s="819" t="s">
        <v>654</v>
      </c>
      <c r="C96" s="200"/>
      <c r="D96" s="200"/>
      <c r="E96" s="200"/>
      <c r="F96" s="200"/>
      <c r="G96" s="200"/>
      <c r="H96" s="200"/>
      <c r="I96" s="200"/>
      <c r="J96" s="200"/>
      <c r="K96" s="200"/>
      <c r="L96" s="200"/>
    </row>
    <row r="97" spans="4:12" ht="14.25">
      <c r="D97" s="200"/>
      <c r="E97" s="200"/>
      <c r="F97" s="200"/>
      <c r="G97" s="200"/>
      <c r="H97" s="200"/>
      <c r="I97" s="200"/>
      <c r="J97" s="200"/>
      <c r="K97" s="200"/>
      <c r="L97" s="200"/>
    </row>
  </sheetData>
  <mergeCells count="2">
    <mergeCell ref="K15:L15"/>
    <mergeCell ref="I71:J72"/>
  </mergeCells>
  <printOptions horizontalCentered="1" verticalCentered="1"/>
  <pageMargins left="0.2" right="0.17" top="0" bottom="0.25" header="0" footer="0"/>
  <pageSetup horizontalDpi="600" verticalDpi="600" orientation="portrait" paperSize="9" scale="60" r:id="rId1"/>
  <rowBreaks count="1" manualBreakCount="1">
    <brk id="96" max="11" man="1"/>
  </rowBreaks>
</worksheet>
</file>

<file path=xl/worksheets/sheet16.xml><?xml version="1.0" encoding="utf-8"?>
<worksheet xmlns="http://schemas.openxmlformats.org/spreadsheetml/2006/main" xmlns:r="http://schemas.openxmlformats.org/officeDocument/2006/relationships">
  <sheetPr codeName="Sheet15">
    <pageSetUpPr fitToPage="1"/>
  </sheetPr>
  <dimension ref="A1:E56"/>
  <sheetViews>
    <sheetView showGridLines="0" zoomScale="60" zoomScaleNormal="60" zoomScaleSheetLayoutView="75" workbookViewId="0" topLeftCell="A1">
      <selection activeCell="A1" sqref="A1"/>
    </sheetView>
  </sheetViews>
  <sheetFormatPr defaultColWidth="9.00390625" defaultRowHeight="14.25"/>
  <cols>
    <col min="1" max="1" width="4.75390625" style="59" customWidth="1"/>
    <col min="2" max="2" width="53.875" style="59" customWidth="1"/>
    <col min="3" max="3" width="42.00390625" style="59" customWidth="1"/>
    <col min="4" max="4" width="12.625" style="59" customWidth="1"/>
    <col min="5" max="5" width="9.125" style="59" customWidth="1"/>
    <col min="6" max="6" width="0.74609375" style="59" customWidth="1"/>
    <col min="7" max="16384" width="8.00390625" style="59" customWidth="1"/>
  </cols>
  <sheetData>
    <row r="1" spans="1:5" ht="15">
      <c r="A1" s="59" t="s">
        <v>271</v>
      </c>
      <c r="B1" s="150"/>
      <c r="E1" s="132" t="s">
        <v>794</v>
      </c>
    </row>
    <row r="3" ht="15.75">
      <c r="A3" s="63" t="s">
        <v>616</v>
      </c>
    </row>
    <row r="4" ht="15.75">
      <c r="A4" s="60"/>
    </row>
    <row r="5" ht="15.75">
      <c r="A5" s="61" t="s">
        <v>7</v>
      </c>
    </row>
    <row r="8" ht="15.75">
      <c r="E8" s="62"/>
    </row>
    <row r="9" spans="4:5" ht="15.75">
      <c r="D9" s="63"/>
      <c r="E9" s="64"/>
    </row>
    <row r="10" spans="1:5" ht="15.75">
      <c r="A10" s="65" t="s">
        <v>797</v>
      </c>
      <c r="B10" s="66"/>
      <c r="C10" s="66"/>
      <c r="D10" s="67" t="s">
        <v>757</v>
      </c>
      <c r="E10" s="67" t="s">
        <v>133</v>
      </c>
    </row>
    <row r="12" ht="15">
      <c r="A12" s="59" t="s">
        <v>608</v>
      </c>
    </row>
    <row r="13" ht="15.75">
      <c r="D13" s="63"/>
    </row>
    <row r="14" spans="2:5" ht="15.75">
      <c r="B14" s="59" t="s">
        <v>367</v>
      </c>
      <c r="D14" s="237">
        <v>159</v>
      </c>
      <c r="E14" s="68">
        <v>93</v>
      </c>
    </row>
    <row r="15" spans="2:5" ht="15.75">
      <c r="B15" s="59" t="s">
        <v>368</v>
      </c>
      <c r="D15" s="237">
        <v>28</v>
      </c>
      <c r="E15" s="68">
        <v>-23</v>
      </c>
    </row>
    <row r="16" spans="2:5" ht="15.75">
      <c r="B16" s="59" t="s">
        <v>702</v>
      </c>
      <c r="D16" s="237">
        <v>20</v>
      </c>
      <c r="E16" s="68">
        <v>3</v>
      </c>
    </row>
    <row r="17" spans="4:5" ht="15.75">
      <c r="D17" s="237"/>
      <c r="E17" s="68"/>
    </row>
    <row r="18" spans="4:5" ht="15.75">
      <c r="D18" s="237"/>
      <c r="E18" s="68"/>
    </row>
    <row r="19" spans="1:5" ht="15.75">
      <c r="A19" s="59" t="s">
        <v>418</v>
      </c>
      <c r="D19" s="237"/>
      <c r="E19" s="68"/>
    </row>
    <row r="20" spans="1:5" ht="15.75">
      <c r="A20" s="59" t="s">
        <v>419</v>
      </c>
      <c r="D20" s="237">
        <v>9</v>
      </c>
      <c r="E20" s="68">
        <v>4</v>
      </c>
    </row>
    <row r="21" spans="4:5" ht="15.75">
      <c r="D21" s="237"/>
      <c r="E21" s="68"/>
    </row>
    <row r="22" spans="4:5" ht="15.75">
      <c r="D22" s="237"/>
      <c r="E22" s="68"/>
    </row>
    <row r="23" spans="1:5" ht="15.75">
      <c r="A23" s="59" t="s">
        <v>196</v>
      </c>
      <c r="D23" s="277">
        <v>13</v>
      </c>
      <c r="E23" s="68">
        <v>14</v>
      </c>
    </row>
    <row r="24" spans="4:5" ht="15.75">
      <c r="D24" s="237"/>
      <c r="E24" s="68"/>
    </row>
    <row r="25" spans="4:5" ht="15.75">
      <c r="D25" s="237"/>
      <c r="E25" s="68"/>
    </row>
    <row r="26" spans="1:5" ht="15.75">
      <c r="A26" s="59" t="s">
        <v>101</v>
      </c>
      <c r="D26" s="238">
        <f>SUM(D14:D24)</f>
        <v>229</v>
      </c>
      <c r="E26" s="69">
        <f>SUM(E14:E24)</f>
        <v>91</v>
      </c>
    </row>
    <row r="27" spans="4:5" ht="15">
      <c r="D27" s="153"/>
      <c r="E27" s="153"/>
    </row>
    <row r="28" spans="4:5" ht="15">
      <c r="D28" s="153"/>
      <c r="E28" s="153"/>
    </row>
    <row r="29" spans="1:5" ht="15">
      <c r="A29" s="70" t="s">
        <v>130</v>
      </c>
      <c r="D29" s="153"/>
      <c r="E29" s="153"/>
    </row>
    <row r="30" spans="4:5" ht="15">
      <c r="D30" s="153"/>
      <c r="E30" s="153"/>
    </row>
    <row r="31" spans="1:5" ht="15">
      <c r="A31" s="59" t="s">
        <v>369</v>
      </c>
      <c r="B31" s="59" t="s">
        <v>125</v>
      </c>
      <c r="D31" s="153"/>
      <c r="E31" s="153"/>
    </row>
    <row r="32" spans="4:5" ht="15">
      <c r="D32" s="153"/>
      <c r="E32" s="153"/>
    </row>
    <row r="33" spans="2:5" ht="15">
      <c r="B33" s="59" t="s">
        <v>656</v>
      </c>
      <c r="D33" s="153"/>
      <c r="E33" s="153"/>
    </row>
    <row r="34" spans="2:5" ht="15">
      <c r="B34" s="59" t="s">
        <v>91</v>
      </c>
      <c r="D34" s="153"/>
      <c r="E34" s="153"/>
    </row>
    <row r="35" ht="15">
      <c r="B35" s="59" t="s">
        <v>811</v>
      </c>
    </row>
    <row r="36" spans="4:5" ht="15.75">
      <c r="D36" s="229" t="s">
        <v>757</v>
      </c>
      <c r="E36" s="160" t="s">
        <v>133</v>
      </c>
    </row>
    <row r="37" spans="2:5" ht="15.75">
      <c r="B37" s="59" t="s">
        <v>703</v>
      </c>
      <c r="D37" s="237">
        <v>141</v>
      </c>
      <c r="E37" s="68">
        <v>84</v>
      </c>
    </row>
    <row r="38" spans="2:5" ht="15.75">
      <c r="B38" s="59" t="s">
        <v>704</v>
      </c>
      <c r="D38" s="237">
        <v>19</v>
      </c>
      <c r="E38" s="68">
        <v>9</v>
      </c>
    </row>
    <row r="39" spans="2:5" ht="15.75">
      <c r="B39" s="59" t="s">
        <v>657</v>
      </c>
      <c r="D39" s="237">
        <v>-1</v>
      </c>
      <c r="E39" s="68">
        <v>0</v>
      </c>
    </row>
    <row r="40" spans="4:5" ht="15.75">
      <c r="D40" s="238">
        <f>SUM(D37:D39)</f>
        <v>159</v>
      </c>
      <c r="E40" s="69">
        <f>SUM(E37:E39)</f>
        <v>93</v>
      </c>
    </row>
    <row r="41" spans="4:5" ht="15.75">
      <c r="D41" s="670"/>
      <c r="E41" s="145"/>
    </row>
    <row r="42" spans="4:5" ht="15">
      <c r="D42" s="68"/>
      <c r="E42" s="68"/>
    </row>
    <row r="43" spans="1:2" ht="15">
      <c r="A43" s="59" t="s">
        <v>370</v>
      </c>
      <c r="B43" s="59" t="s">
        <v>79</v>
      </c>
    </row>
    <row r="45" ht="15">
      <c r="B45" s="59" t="s">
        <v>658</v>
      </c>
    </row>
    <row r="48" spans="4:5" ht="15.75">
      <c r="D48" s="668"/>
      <c r="E48" s="669"/>
    </row>
    <row r="49" spans="4:5" ht="15">
      <c r="D49" s="135"/>
      <c r="E49" s="135"/>
    </row>
    <row r="51" spans="4:5" ht="15.75">
      <c r="D51" s="237"/>
      <c r="E51" s="68"/>
    </row>
    <row r="52" spans="4:5" ht="15.75">
      <c r="D52" s="237"/>
      <c r="E52" s="68"/>
    </row>
    <row r="53" spans="4:5" ht="15">
      <c r="D53" s="276"/>
      <c r="E53" s="68"/>
    </row>
    <row r="54" spans="4:5" ht="15.75">
      <c r="D54" s="237"/>
      <c r="E54" s="68"/>
    </row>
    <row r="55" spans="4:5" ht="15.75">
      <c r="D55" s="237"/>
      <c r="E55" s="68"/>
    </row>
    <row r="56" spans="4:5" ht="15.75">
      <c r="D56" s="670"/>
      <c r="E56" s="145"/>
    </row>
  </sheetData>
  <printOptions/>
  <pageMargins left="0.62" right="0.42" top="0.71" bottom="0.84" header="0.5" footer="0.5"/>
  <pageSetup fitToHeight="1" fitToWidth="1" horizontalDpi="600" verticalDpi="600" orientation="portrait" paperSize="9" scale="68" r:id="rId1"/>
</worksheet>
</file>

<file path=xl/worksheets/sheet17.xml><?xml version="1.0" encoding="utf-8"?>
<worksheet xmlns="http://schemas.openxmlformats.org/spreadsheetml/2006/main" xmlns:r="http://schemas.openxmlformats.org/officeDocument/2006/relationships">
  <sheetPr codeName="Sheet16">
    <pageSetUpPr fitToPage="1"/>
  </sheetPr>
  <dimension ref="A1:K48"/>
  <sheetViews>
    <sheetView showGridLines="0" zoomScaleSheetLayoutView="75" workbookViewId="0" topLeftCell="A1">
      <selection activeCell="A1" sqref="A1"/>
    </sheetView>
  </sheetViews>
  <sheetFormatPr defaultColWidth="9.00390625" defaultRowHeight="14.25"/>
  <cols>
    <col min="1" max="1" width="4.00390625" style="682" customWidth="1"/>
    <col min="2" max="2" width="48.75390625" style="682" customWidth="1"/>
    <col min="3" max="4" width="11.25390625" style="682" customWidth="1"/>
    <col min="5" max="5" width="10.75390625" style="682" customWidth="1"/>
    <col min="6" max="16384" width="8.00390625" style="682" customWidth="1"/>
  </cols>
  <sheetData>
    <row r="1" spans="1:5" ht="12">
      <c r="A1" s="682" t="s">
        <v>271</v>
      </c>
      <c r="B1" s="683"/>
      <c r="C1" s="683"/>
      <c r="E1" s="684" t="s">
        <v>282</v>
      </c>
    </row>
    <row r="3" ht="12">
      <c r="A3" s="685" t="s">
        <v>616</v>
      </c>
    </row>
    <row r="4" ht="12">
      <c r="A4" s="686"/>
    </row>
    <row r="5" ht="12">
      <c r="A5" s="687" t="s">
        <v>7</v>
      </c>
    </row>
    <row r="6" ht="12">
      <c r="A6" s="688"/>
    </row>
    <row r="7" ht="12">
      <c r="A7" s="688"/>
    </row>
    <row r="8" spans="4:5" ht="12">
      <c r="D8" s="685"/>
      <c r="E8" s="689"/>
    </row>
    <row r="9" spans="1:5" ht="12">
      <c r="A9" s="690" t="s">
        <v>3</v>
      </c>
      <c r="B9" s="691"/>
      <c r="C9" s="691"/>
      <c r="D9" s="692" t="s">
        <v>757</v>
      </c>
      <c r="E9" s="692" t="s">
        <v>133</v>
      </c>
    </row>
    <row r="10" ht="13.5" customHeight="1"/>
    <row r="11" ht="13.5" customHeight="1">
      <c r="A11" s="693" t="s">
        <v>772</v>
      </c>
    </row>
    <row r="12" ht="13.5" customHeight="1"/>
    <row r="13" spans="1:5" ht="13.5" customHeight="1">
      <c r="A13" s="682" t="s">
        <v>609</v>
      </c>
      <c r="D13" s="694"/>
      <c r="E13" s="694"/>
    </row>
    <row r="14" spans="4:5" ht="13.5" customHeight="1">
      <c r="D14" s="694"/>
      <c r="E14" s="694"/>
    </row>
    <row r="15" spans="2:5" ht="12">
      <c r="B15" s="682" t="s">
        <v>371</v>
      </c>
      <c r="D15" s="695">
        <v>85</v>
      </c>
      <c r="E15" s="696">
        <v>78</v>
      </c>
    </row>
    <row r="16" spans="2:5" ht="12">
      <c r="B16" s="682" t="s">
        <v>705</v>
      </c>
      <c r="D16" s="695">
        <v>72</v>
      </c>
      <c r="E16" s="694">
        <v>58</v>
      </c>
    </row>
    <row r="17" spans="2:5" ht="12">
      <c r="B17" s="682" t="s">
        <v>706</v>
      </c>
      <c r="D17" s="695">
        <v>38</v>
      </c>
      <c r="E17" s="697">
        <v>14</v>
      </c>
    </row>
    <row r="18" spans="4:5" ht="12">
      <c r="D18" s="698">
        <f>SUM(D15:D17)</f>
        <v>195</v>
      </c>
      <c r="E18" s="699">
        <f>SUM(E12:E17)</f>
        <v>150</v>
      </c>
    </row>
    <row r="19" spans="4:5" ht="12">
      <c r="D19" s="695"/>
      <c r="E19" s="694"/>
    </row>
    <row r="20" spans="1:5" ht="12">
      <c r="A20" s="682" t="s">
        <v>707</v>
      </c>
      <c r="D20" s="695">
        <v>-18</v>
      </c>
      <c r="E20" s="697">
        <v>-44</v>
      </c>
    </row>
    <row r="21" spans="4:5" ht="12">
      <c r="D21" s="695"/>
      <c r="E21" s="700"/>
    </row>
    <row r="22" spans="1:5" ht="12">
      <c r="A22" s="682" t="s">
        <v>180</v>
      </c>
      <c r="D22" s="701">
        <f>D18+D20</f>
        <v>177</v>
      </c>
      <c r="E22" s="702">
        <f>SUM(E18:E20)</f>
        <v>106</v>
      </c>
    </row>
    <row r="23" spans="4:5" ht="12">
      <c r="D23" s="695"/>
      <c r="E23" s="694"/>
    </row>
    <row r="24" spans="1:5" ht="12">
      <c r="A24" s="693" t="s">
        <v>181</v>
      </c>
      <c r="D24" s="695"/>
      <c r="E24" s="694"/>
    </row>
    <row r="25" spans="4:5" ht="12">
      <c r="D25" s="695"/>
      <c r="E25" s="694"/>
    </row>
    <row r="26" spans="1:5" ht="12">
      <c r="A26" s="682" t="s">
        <v>150</v>
      </c>
      <c r="D26" s="695">
        <v>68</v>
      </c>
      <c r="E26" s="694">
        <v>38</v>
      </c>
    </row>
    <row r="27" spans="4:5" ht="12">
      <c r="D27" s="695"/>
      <c r="E27" s="694"/>
    </row>
    <row r="28" spans="1:5" ht="12">
      <c r="A28" s="682" t="s">
        <v>158</v>
      </c>
      <c r="D28" s="703">
        <v>19</v>
      </c>
      <c r="E28" s="704" t="s">
        <v>613</v>
      </c>
    </row>
    <row r="29" spans="4:5" ht="12">
      <c r="D29" s="695"/>
      <c r="E29" s="694"/>
    </row>
    <row r="30" spans="1:5" ht="12">
      <c r="A30" s="682" t="s">
        <v>659</v>
      </c>
      <c r="D30" s="695">
        <v>-32</v>
      </c>
      <c r="E30" s="704" t="s">
        <v>613</v>
      </c>
    </row>
    <row r="31" spans="4:5" ht="12">
      <c r="D31" s="695"/>
      <c r="E31" s="694"/>
    </row>
    <row r="32" spans="1:5" ht="12">
      <c r="A32" s="682" t="s">
        <v>182</v>
      </c>
      <c r="D32" s="701">
        <f>D26+D28+D30</f>
        <v>55</v>
      </c>
      <c r="E32" s="702">
        <f>SUM(E26:E29)</f>
        <v>38</v>
      </c>
    </row>
    <row r="33" spans="4:5" ht="12">
      <c r="D33" s="695"/>
      <c r="E33" s="694"/>
    </row>
    <row r="34" spans="1:5" ht="12">
      <c r="A34" s="682" t="s">
        <v>274</v>
      </c>
      <c r="D34" s="695"/>
      <c r="E34" s="694"/>
    </row>
    <row r="35" spans="1:5" ht="12">
      <c r="A35" s="682" t="s">
        <v>183</v>
      </c>
      <c r="D35" s="705">
        <f>D22+D32</f>
        <v>232</v>
      </c>
      <c r="E35" s="700">
        <f>E22+E32</f>
        <v>144</v>
      </c>
    </row>
    <row r="36" spans="4:5" ht="12">
      <c r="D36" s="694"/>
      <c r="E36" s="694"/>
    </row>
    <row r="37" spans="4:5" ht="12">
      <c r="D37" s="694"/>
      <c r="E37" s="694"/>
    </row>
    <row r="38" spans="1:5" ht="12">
      <c r="A38" s="693" t="s">
        <v>57</v>
      </c>
      <c r="D38" s="694"/>
      <c r="E38" s="694"/>
    </row>
    <row r="39" spans="4:5" ht="12">
      <c r="D39" s="694"/>
      <c r="E39" s="694"/>
    </row>
    <row r="40" spans="1:5" ht="12">
      <c r="A40" s="682" t="s">
        <v>372</v>
      </c>
      <c r="B40" s="682" t="s">
        <v>304</v>
      </c>
      <c r="D40" s="694"/>
      <c r="E40" s="694"/>
    </row>
    <row r="41" spans="4:5" ht="12">
      <c r="D41" s="694"/>
      <c r="E41" s="694"/>
    </row>
    <row r="42" spans="1:2" ht="12">
      <c r="A42" s="682" t="s">
        <v>373</v>
      </c>
      <c r="B42" s="682" t="s">
        <v>660</v>
      </c>
    </row>
    <row r="44" spans="1:11" ht="12">
      <c r="A44" s="682" t="s">
        <v>374</v>
      </c>
      <c r="B44" s="706" t="s">
        <v>636</v>
      </c>
      <c r="C44" s="706"/>
      <c r="D44" s="706"/>
      <c r="E44" s="706"/>
      <c r="F44" s="706"/>
      <c r="G44" s="706"/>
      <c r="H44" s="706"/>
      <c r="I44" s="706"/>
      <c r="J44" s="706"/>
      <c r="K44" s="697"/>
    </row>
    <row r="45" spans="2:11" ht="12">
      <c r="B45" s="706"/>
      <c r="C45" s="706"/>
      <c r="D45" s="706"/>
      <c r="E45" s="706"/>
      <c r="F45" s="706"/>
      <c r="G45" s="706"/>
      <c r="H45" s="706"/>
      <c r="I45" s="706"/>
      <c r="J45" s="706"/>
      <c r="K45" s="697"/>
    </row>
    <row r="46" spans="1:10" ht="12">
      <c r="A46" s="682" t="s">
        <v>708</v>
      </c>
      <c r="B46" s="706" t="s">
        <v>773</v>
      </c>
      <c r="C46" s="706"/>
      <c r="F46" s="706"/>
      <c r="G46" s="706"/>
      <c r="H46" s="706"/>
      <c r="I46" s="706"/>
      <c r="J46" s="706"/>
    </row>
    <row r="47" spans="2:3" ht="12">
      <c r="B47" s="706" t="s">
        <v>216</v>
      </c>
      <c r="C47" s="706"/>
    </row>
    <row r="48" spans="2:3" ht="12">
      <c r="B48" s="706"/>
      <c r="C48" s="706"/>
    </row>
  </sheetData>
  <printOptions horizontalCentered="1"/>
  <pageMargins left="0.52" right="0.46" top="0.61" bottom="1.86" header="0.4" footer="0.5118110236220472"/>
  <pageSetup fitToHeight="1" fitToWidth="1" horizontalDpi="600" verticalDpi="600" orientation="portrait" paperSize="9" scale="99" r:id="rId1"/>
</worksheet>
</file>

<file path=xl/worksheets/sheet18.xml><?xml version="1.0" encoding="utf-8"?>
<worksheet xmlns="http://schemas.openxmlformats.org/spreadsheetml/2006/main" xmlns:r="http://schemas.openxmlformats.org/officeDocument/2006/relationships">
  <sheetPr codeName="Sheet17">
    <pageSetUpPr fitToPage="1"/>
  </sheetPr>
  <dimension ref="A1:E28"/>
  <sheetViews>
    <sheetView showGridLines="0" zoomScaleSheetLayoutView="75" workbookViewId="0" topLeftCell="A1">
      <selection activeCell="A1" sqref="A1"/>
    </sheetView>
  </sheetViews>
  <sheetFormatPr defaultColWidth="9.00390625" defaultRowHeight="14.25"/>
  <cols>
    <col min="1" max="1" width="57.625" style="8" customWidth="1"/>
    <col min="2" max="2" width="11.125" style="8" customWidth="1"/>
    <col min="3" max="3" width="9.00390625" style="8" customWidth="1"/>
    <col min="4" max="4" width="16.75390625" style="8" customWidth="1"/>
    <col min="5" max="16384" width="8.00390625" style="8" customWidth="1"/>
  </cols>
  <sheetData>
    <row r="1" spans="1:5" ht="12.75">
      <c r="A1" s="91" t="s">
        <v>271</v>
      </c>
      <c r="B1" s="149"/>
      <c r="C1" s="21" t="s">
        <v>795</v>
      </c>
      <c r="E1" s="71"/>
    </row>
    <row r="2" spans="1:5" ht="12.75">
      <c r="A2" s="1"/>
      <c r="E2" s="71"/>
    </row>
    <row r="3" spans="1:5" ht="12.75">
      <c r="A3" s="3" t="s">
        <v>616</v>
      </c>
      <c r="E3" s="71"/>
    </row>
    <row r="4" ht="12.75">
      <c r="A4" s="10"/>
    </row>
    <row r="5" spans="1:3" ht="12.75">
      <c r="A5" s="11"/>
      <c r="C5" s="39"/>
    </row>
    <row r="6" spans="2:3" ht="12.75">
      <c r="B6" s="29"/>
      <c r="C6" s="39"/>
    </row>
    <row r="7" spans="2:3" ht="12.75">
      <c r="B7" s="29"/>
      <c r="C7" s="39"/>
    </row>
    <row r="8" spans="2:3" ht="12.75">
      <c r="B8" s="39"/>
      <c r="C8" s="39"/>
    </row>
    <row r="9" spans="1:3" ht="12.75">
      <c r="A9" s="13" t="s">
        <v>277</v>
      </c>
      <c r="B9" s="14" t="s">
        <v>763</v>
      </c>
      <c r="C9" s="14" t="s">
        <v>615</v>
      </c>
    </row>
    <row r="10" spans="1:2" ht="12.75">
      <c r="A10" s="10"/>
      <c r="B10" s="47"/>
    </row>
    <row r="11" spans="1:2" ht="12.75">
      <c r="A11" s="8" t="s">
        <v>709</v>
      </c>
      <c r="B11" s="47"/>
    </row>
    <row r="13" spans="1:3" ht="12.75">
      <c r="A13" s="8" t="s">
        <v>145</v>
      </c>
      <c r="B13" s="179">
        <v>115.6</v>
      </c>
      <c r="C13" s="8">
        <v>104.5</v>
      </c>
    </row>
    <row r="14" spans="1:3" ht="12.75">
      <c r="A14" s="8" t="s">
        <v>278</v>
      </c>
      <c r="B14" s="179">
        <v>29.4</v>
      </c>
      <c r="C14" s="8">
        <v>28.6</v>
      </c>
    </row>
    <row r="15" spans="1:3" ht="12.75">
      <c r="A15" s="8" t="s">
        <v>279</v>
      </c>
      <c r="B15" s="179">
        <v>8.3</v>
      </c>
      <c r="C15" s="8">
        <v>6.9</v>
      </c>
    </row>
    <row r="16" spans="2:3" ht="12.75">
      <c r="B16" s="180"/>
      <c r="C16" s="22"/>
    </row>
    <row r="17" spans="1:3" ht="12.75">
      <c r="A17" s="8" t="s">
        <v>375</v>
      </c>
      <c r="B17" s="300">
        <f>SUM(B13:B15)</f>
        <v>153.3</v>
      </c>
      <c r="C17" s="281">
        <f>SUM(C13:C15)</f>
        <v>140</v>
      </c>
    </row>
    <row r="18" ht="12.75">
      <c r="B18" s="179"/>
    </row>
    <row r="19" ht="12.75">
      <c r="B19" s="179"/>
    </row>
    <row r="20" spans="1:3" ht="12.75">
      <c r="A20" s="8" t="s">
        <v>280</v>
      </c>
      <c r="B20" s="179">
        <v>33.5</v>
      </c>
      <c r="C20" s="281">
        <v>28</v>
      </c>
    </row>
    <row r="21" spans="1:2" ht="12.75">
      <c r="A21" s="72"/>
      <c r="B21" s="179"/>
    </row>
    <row r="22" ht="12.75">
      <c r="B22" s="179"/>
    </row>
    <row r="23" spans="1:3" ht="12.75">
      <c r="A23" s="8" t="s">
        <v>281</v>
      </c>
      <c r="B23" s="181">
        <v>186.8</v>
      </c>
      <c r="C23" s="95">
        <f>SUM(C17:C20)</f>
        <v>168</v>
      </c>
    </row>
    <row r="24" ht="12.75">
      <c r="B24" s="73"/>
    </row>
    <row r="25" ht="12.75">
      <c r="A25" s="17" t="s">
        <v>118</v>
      </c>
    </row>
    <row r="27" spans="1:2" ht="12.75">
      <c r="A27" s="8" t="s">
        <v>376</v>
      </c>
      <c r="B27" s="74"/>
    </row>
    <row r="28" ht="12.75">
      <c r="B28" s="74"/>
    </row>
  </sheetData>
  <printOptions/>
  <pageMargins left="0.67" right="0.61" top="0.74" bottom="1" header="0.5" footer="0.5"/>
  <pageSetup fitToHeight="1" fitToWidth="1" horizontalDpi="600" verticalDpi="600" orientation="portrait" paperSize="9" r:id="rId1"/>
  <colBreaks count="1" manualBreakCount="1">
    <brk id="4" max="65535" man="1"/>
  </colBreaks>
</worksheet>
</file>

<file path=xl/worksheets/sheet19.xml><?xml version="1.0" encoding="utf-8"?>
<worksheet xmlns="http://schemas.openxmlformats.org/spreadsheetml/2006/main" xmlns:r="http://schemas.openxmlformats.org/officeDocument/2006/relationships">
  <sheetPr codeName="Sheet18">
    <pageSetUpPr fitToPage="1"/>
  </sheetPr>
  <dimension ref="A1:N50"/>
  <sheetViews>
    <sheetView showGridLines="0" zoomScaleSheetLayoutView="75" workbookViewId="0" topLeftCell="B1">
      <selection activeCell="B1" sqref="B1"/>
    </sheetView>
  </sheetViews>
  <sheetFormatPr defaultColWidth="9.00390625" defaultRowHeight="14.25"/>
  <cols>
    <col min="1" max="1" width="20.875" style="79" customWidth="1"/>
    <col min="2" max="14" width="9.375" style="8" customWidth="1"/>
    <col min="15" max="16384" width="8.00390625" style="8" customWidth="1"/>
  </cols>
  <sheetData>
    <row r="1" spans="1:13" ht="12.75">
      <c r="A1" s="91" t="s">
        <v>271</v>
      </c>
      <c r="B1" s="149"/>
      <c r="M1" s="21" t="s">
        <v>306</v>
      </c>
    </row>
    <row r="2" ht="12.75">
      <c r="A2" s="1"/>
    </row>
    <row r="3" spans="1:4" ht="12.75">
      <c r="A3" s="3" t="s">
        <v>616</v>
      </c>
      <c r="D3" s="17"/>
    </row>
    <row r="4" ht="12.75">
      <c r="A4" s="10"/>
    </row>
    <row r="5" ht="12.75">
      <c r="A5" s="11"/>
    </row>
    <row r="6" ht="12.75">
      <c r="A6" s="8"/>
    </row>
    <row r="7" ht="12.75">
      <c r="A7" s="8"/>
    </row>
    <row r="8" ht="12.75">
      <c r="A8" s="4" t="s">
        <v>283</v>
      </c>
    </row>
    <row r="9" ht="12.75">
      <c r="A9" s="4"/>
    </row>
    <row r="10" spans="1:13" ht="12.75">
      <c r="A10" s="75"/>
      <c r="B10" s="3"/>
      <c r="C10" s="3"/>
      <c r="D10" s="3"/>
      <c r="E10" s="3"/>
      <c r="F10" s="3"/>
      <c r="G10" s="3"/>
      <c r="H10" s="3"/>
      <c r="I10" s="3"/>
      <c r="J10" s="3"/>
      <c r="K10" s="3"/>
      <c r="L10" s="3"/>
      <c r="M10" s="3"/>
    </row>
    <row r="11" spans="1:13" ht="12.75">
      <c r="A11" s="8"/>
      <c r="B11" s="3"/>
      <c r="C11" s="3"/>
      <c r="D11" s="3"/>
      <c r="E11" s="3"/>
      <c r="F11" s="12"/>
      <c r="G11" s="12"/>
      <c r="H11" s="12"/>
      <c r="I11" s="12"/>
      <c r="J11" s="922" t="s">
        <v>97</v>
      </c>
      <c r="K11" s="922"/>
      <c r="L11" s="12"/>
      <c r="M11" s="12"/>
    </row>
    <row r="12" spans="1:14" ht="12.75">
      <c r="A12" s="8"/>
      <c r="B12" s="12"/>
      <c r="C12" s="12"/>
      <c r="D12" s="922" t="s">
        <v>93</v>
      </c>
      <c r="E12" s="922"/>
      <c r="F12" s="922"/>
      <c r="G12" s="922"/>
      <c r="H12" s="922"/>
      <c r="I12" s="922"/>
      <c r="J12" s="922" t="s">
        <v>96</v>
      </c>
      <c r="K12" s="922"/>
      <c r="L12" s="12"/>
      <c r="M12" s="12"/>
      <c r="N12" s="75"/>
    </row>
    <row r="13" spans="1:14" ht="12.75">
      <c r="A13" s="75"/>
      <c r="B13" s="922" t="s">
        <v>92</v>
      </c>
      <c r="C13" s="922"/>
      <c r="D13" s="922" t="s">
        <v>94</v>
      </c>
      <c r="E13" s="922"/>
      <c r="F13" s="922" t="s">
        <v>661</v>
      </c>
      <c r="G13" s="922"/>
      <c r="H13" s="922" t="s">
        <v>284</v>
      </c>
      <c r="I13" s="922"/>
      <c r="J13" s="922" t="s">
        <v>285</v>
      </c>
      <c r="K13" s="922"/>
      <c r="L13" s="922" t="s">
        <v>95</v>
      </c>
      <c r="M13" s="922"/>
      <c r="N13" s="75"/>
    </row>
    <row r="14" spans="1:14" ht="12.75">
      <c r="A14" s="75"/>
      <c r="B14" s="89"/>
      <c r="C14" s="89"/>
      <c r="D14" s="89"/>
      <c r="E14" s="89"/>
      <c r="F14" s="89"/>
      <c r="G14" s="89"/>
      <c r="H14" s="89"/>
      <c r="I14" s="89"/>
      <c r="J14" s="89"/>
      <c r="K14" s="89"/>
      <c r="L14" s="89"/>
      <c r="M14" s="89"/>
      <c r="N14" s="75"/>
    </row>
    <row r="15" spans="1:14" ht="12.75">
      <c r="A15" s="77"/>
      <c r="B15" s="130" t="s">
        <v>762</v>
      </c>
      <c r="C15" s="182" t="s">
        <v>780</v>
      </c>
      <c r="D15" s="130" t="s">
        <v>762</v>
      </c>
      <c r="E15" s="182" t="s">
        <v>780</v>
      </c>
      <c r="F15" s="130" t="s">
        <v>762</v>
      </c>
      <c r="G15" s="182" t="s">
        <v>780</v>
      </c>
      <c r="H15" s="130" t="s">
        <v>762</v>
      </c>
      <c r="I15" s="182" t="s">
        <v>780</v>
      </c>
      <c r="J15" s="130">
        <v>2004</v>
      </c>
      <c r="K15" s="182">
        <v>2003</v>
      </c>
      <c r="L15" s="130">
        <v>2004</v>
      </c>
      <c r="M15" s="182">
        <v>2003</v>
      </c>
      <c r="N15" s="78"/>
    </row>
    <row r="16" spans="2:14" ht="12.75">
      <c r="B16" s="14" t="s">
        <v>287</v>
      </c>
      <c r="C16" s="40" t="s">
        <v>287</v>
      </c>
      <c r="D16" s="14" t="s">
        <v>287</v>
      </c>
      <c r="E16" s="40" t="s">
        <v>287</v>
      </c>
      <c r="F16" s="14" t="s">
        <v>287</v>
      </c>
      <c r="G16" s="40" t="s">
        <v>287</v>
      </c>
      <c r="H16" s="14" t="s">
        <v>287</v>
      </c>
      <c r="I16" s="40" t="s">
        <v>287</v>
      </c>
      <c r="J16" s="14" t="s">
        <v>287</v>
      </c>
      <c r="K16" s="40" t="s">
        <v>287</v>
      </c>
      <c r="L16" s="14" t="s">
        <v>287</v>
      </c>
      <c r="M16" s="40" t="s">
        <v>287</v>
      </c>
      <c r="N16" s="29"/>
    </row>
    <row r="17" spans="3:14" ht="12.75">
      <c r="C17" s="37"/>
      <c r="E17" s="37"/>
      <c r="G17" s="37"/>
      <c r="I17" s="37"/>
      <c r="K17" s="37"/>
      <c r="M17" s="37"/>
      <c r="N17" s="29"/>
    </row>
    <row r="18" spans="3:14" ht="12.75">
      <c r="C18" s="47"/>
      <c r="E18" s="47"/>
      <c r="G18" s="47"/>
      <c r="H18" s="20"/>
      <c r="I18" s="47"/>
      <c r="K18" s="47"/>
      <c r="M18" s="47"/>
      <c r="N18" s="29"/>
    </row>
    <row r="19" spans="1:14" ht="12.75">
      <c r="A19" s="76" t="s">
        <v>387</v>
      </c>
      <c r="B19" s="183">
        <v>36.2</v>
      </c>
      <c r="C19" s="138">
        <v>33.2</v>
      </c>
      <c r="D19" s="183">
        <v>43.4</v>
      </c>
      <c r="E19" s="138">
        <v>41</v>
      </c>
      <c r="F19" s="183">
        <v>12.2</v>
      </c>
      <c r="G19" s="138">
        <v>10.8</v>
      </c>
      <c r="H19" s="183">
        <v>7.3</v>
      </c>
      <c r="I19" s="138">
        <v>4.9</v>
      </c>
      <c r="J19" s="183">
        <v>16.5</v>
      </c>
      <c r="K19" s="138">
        <v>14.6</v>
      </c>
      <c r="L19" s="185">
        <f>SUM(B19,D19,F19,H19,J19)</f>
        <v>115.6</v>
      </c>
      <c r="M19" s="138">
        <f>SUM(C19,E19,G19,I19,K19)</f>
        <v>104.5</v>
      </c>
      <c r="N19" s="80"/>
    </row>
    <row r="20" spans="1:14" ht="12.75">
      <c r="A20" s="76"/>
      <c r="B20" s="12"/>
      <c r="C20" s="139"/>
      <c r="D20" s="12"/>
      <c r="E20" s="140"/>
      <c r="F20" s="183"/>
      <c r="G20" s="128"/>
      <c r="H20" s="183"/>
      <c r="I20" s="128"/>
      <c r="J20" s="183"/>
      <c r="K20" s="128"/>
      <c r="L20" s="183"/>
      <c r="M20" s="138"/>
      <c r="N20" s="80"/>
    </row>
    <row r="21" spans="1:14" ht="12.75">
      <c r="A21" s="76" t="s">
        <v>377</v>
      </c>
      <c r="B21" s="183">
        <v>0.2</v>
      </c>
      <c r="C21" s="138">
        <v>0.2</v>
      </c>
      <c r="D21" s="183">
        <v>19.6</v>
      </c>
      <c r="E21" s="138">
        <v>20.3</v>
      </c>
      <c r="F21" s="183">
        <v>0.1</v>
      </c>
      <c r="G21" s="138">
        <v>0</v>
      </c>
      <c r="H21" s="183">
        <v>4.1</v>
      </c>
      <c r="I21" s="138">
        <v>4.2</v>
      </c>
      <c r="J21" s="183">
        <v>5.4</v>
      </c>
      <c r="K21" s="138">
        <v>3.9</v>
      </c>
      <c r="L21" s="185">
        <f>SUM(B21,D21,F21,H21,J21)</f>
        <v>29.4</v>
      </c>
      <c r="M21" s="138">
        <f>SUM(C21,E21,G21,I21,K21)</f>
        <v>28.599999999999998</v>
      </c>
      <c r="N21" s="80"/>
    </row>
    <row r="22" spans="1:14" ht="12.75">
      <c r="A22" s="76"/>
      <c r="B22" s="183"/>
      <c r="C22" s="128"/>
      <c r="D22" s="12"/>
      <c r="E22" s="140"/>
      <c r="F22" s="183"/>
      <c r="G22" s="128"/>
      <c r="H22" s="183"/>
      <c r="I22" s="128"/>
      <c r="J22" s="183"/>
      <c r="K22" s="128"/>
      <c r="L22" s="183"/>
      <c r="M22" s="138"/>
      <c r="N22" s="80"/>
    </row>
    <row r="23" spans="1:14" ht="12.75">
      <c r="A23" s="76" t="s">
        <v>79</v>
      </c>
      <c r="B23" s="183">
        <v>2</v>
      </c>
      <c r="C23" s="138">
        <v>1.5</v>
      </c>
      <c r="D23" s="183">
        <v>3.8</v>
      </c>
      <c r="E23" s="138">
        <v>3.3</v>
      </c>
      <c r="F23" s="183">
        <v>0.1</v>
      </c>
      <c r="G23" s="138">
        <v>0.1</v>
      </c>
      <c r="H23" s="183">
        <v>0.7</v>
      </c>
      <c r="I23" s="138">
        <v>0.7</v>
      </c>
      <c r="J23" s="183">
        <v>1.7</v>
      </c>
      <c r="K23" s="138">
        <v>1.3</v>
      </c>
      <c r="L23" s="185">
        <f>SUM(B23,D23,F23,H23,J23)</f>
        <v>8.299999999999999</v>
      </c>
      <c r="M23" s="138">
        <f>SUM(C23,E23,G23,I23,K23)</f>
        <v>6.8999999999999995</v>
      </c>
      <c r="N23" s="80"/>
    </row>
    <row r="24" spans="1:14" ht="12.75">
      <c r="A24" s="76"/>
      <c r="B24" s="183"/>
      <c r="C24" s="127"/>
      <c r="D24" s="183"/>
      <c r="E24" s="127"/>
      <c r="F24" s="183"/>
      <c r="G24" s="127"/>
      <c r="H24" s="183"/>
      <c r="I24" s="127"/>
      <c r="J24" s="183"/>
      <c r="K24" s="127"/>
      <c r="L24" s="183"/>
      <c r="M24" s="127"/>
      <c r="N24" s="80"/>
    </row>
    <row r="25" spans="1:14" ht="12.75">
      <c r="A25" s="76" t="s">
        <v>101</v>
      </c>
      <c r="B25" s="184">
        <f>SUM(B19:B23)</f>
        <v>38.400000000000006</v>
      </c>
      <c r="C25" s="129">
        <f>SUM(C19:C23)</f>
        <v>34.900000000000006</v>
      </c>
      <c r="D25" s="184">
        <f>SUM(D19:D23)</f>
        <v>66.8</v>
      </c>
      <c r="E25" s="129">
        <f>SUM(E19:E23)</f>
        <v>64.6</v>
      </c>
      <c r="F25" s="184">
        <f>F19+F21+F23</f>
        <v>12.399999999999999</v>
      </c>
      <c r="G25" s="129">
        <f aca="true" t="shared" si="0" ref="G25:M25">SUM(G19:G23)</f>
        <v>10.9</v>
      </c>
      <c r="H25" s="184">
        <f t="shared" si="0"/>
        <v>12.099999999999998</v>
      </c>
      <c r="I25" s="129">
        <f t="shared" si="0"/>
        <v>9.8</v>
      </c>
      <c r="J25" s="184">
        <f t="shared" si="0"/>
        <v>23.599999999999998</v>
      </c>
      <c r="K25" s="129">
        <f t="shared" si="0"/>
        <v>19.8</v>
      </c>
      <c r="L25" s="184">
        <f t="shared" si="0"/>
        <v>153.3</v>
      </c>
      <c r="M25" s="129">
        <f t="shared" si="0"/>
        <v>140</v>
      </c>
      <c r="N25" s="82"/>
    </row>
    <row r="26" spans="2:14" ht="12.75">
      <c r="B26" s="81"/>
      <c r="C26" s="81"/>
      <c r="D26" s="83"/>
      <c r="E26" s="83"/>
      <c r="F26" s="81"/>
      <c r="G26" s="81"/>
      <c r="H26" s="81"/>
      <c r="I26" s="84"/>
      <c r="J26" s="81"/>
      <c r="K26" s="85"/>
      <c r="L26" s="85"/>
      <c r="M26" s="81"/>
      <c r="N26" s="81"/>
    </row>
    <row r="27" spans="2:14" ht="12.75">
      <c r="B27" s="81"/>
      <c r="C27" s="81"/>
      <c r="D27" s="81"/>
      <c r="E27" s="81"/>
      <c r="F27" s="81"/>
      <c r="G27" s="81"/>
      <c r="H27" s="81"/>
      <c r="I27" s="81"/>
      <c r="J27" s="81"/>
      <c r="K27" s="81"/>
      <c r="L27" s="85"/>
      <c r="M27" s="81"/>
      <c r="N27" s="81"/>
    </row>
    <row r="28" spans="2:14" ht="12.75">
      <c r="B28" s="81"/>
      <c r="C28" s="81"/>
      <c r="D28" s="81"/>
      <c r="E28" s="81"/>
      <c r="F28" s="81"/>
      <c r="G28" s="81"/>
      <c r="H28" s="81"/>
      <c r="I28" s="81"/>
      <c r="J28" s="81"/>
      <c r="K28" s="81"/>
      <c r="L28" s="85"/>
      <c r="M28" s="81"/>
      <c r="N28" s="81"/>
    </row>
    <row r="29" ht="12.75">
      <c r="A29" s="17" t="s">
        <v>118</v>
      </c>
    </row>
    <row r="30" ht="12.75">
      <c r="A30" s="671"/>
    </row>
    <row r="31" ht="13.5" customHeight="1">
      <c r="A31" s="79" t="s">
        <v>378</v>
      </c>
    </row>
    <row r="32" spans="1:14" ht="12.75">
      <c r="A32" s="3"/>
      <c r="C32" s="81"/>
      <c r="E32" s="81"/>
      <c r="F32" s="81"/>
      <c r="G32" s="81"/>
      <c r="H32" s="81"/>
      <c r="I32" s="81"/>
      <c r="J32" s="81"/>
      <c r="K32" s="81"/>
      <c r="L32" s="81"/>
      <c r="M32" s="81"/>
      <c r="N32" s="81"/>
    </row>
    <row r="33" spans="2:14" ht="12.75">
      <c r="B33" s="81"/>
      <c r="C33" s="81"/>
      <c r="D33" s="81"/>
      <c r="E33" s="81"/>
      <c r="F33" s="81"/>
      <c r="G33" s="81"/>
      <c r="H33" s="81"/>
      <c r="I33" s="81"/>
      <c r="J33" s="81"/>
      <c r="K33" s="81"/>
      <c r="L33" s="81"/>
      <c r="M33" s="81"/>
      <c r="N33" s="81"/>
    </row>
    <row r="34" spans="2:14" ht="12.75">
      <c r="B34" s="86"/>
      <c r="C34" s="74"/>
      <c r="D34" s="86"/>
      <c r="E34" s="74"/>
      <c r="F34" s="86"/>
      <c r="G34" s="74"/>
      <c r="H34" s="74"/>
      <c r="K34" s="74"/>
      <c r="L34" s="87"/>
      <c r="M34" s="74"/>
      <c r="N34" s="80"/>
    </row>
    <row r="35" spans="2:14" ht="12.75">
      <c r="B35" s="81"/>
      <c r="C35" s="81"/>
      <c r="D35" s="88"/>
      <c r="E35" s="81"/>
      <c r="F35" s="81"/>
      <c r="G35" s="81"/>
      <c r="H35" s="81"/>
      <c r="I35" s="89"/>
      <c r="J35" s="89"/>
      <c r="K35" s="81"/>
      <c r="L35" s="81"/>
      <c r="M35" s="81"/>
      <c r="N35" s="81"/>
    </row>
    <row r="36" spans="2:14" ht="12.75">
      <c r="B36" s="81"/>
      <c r="C36" s="81"/>
      <c r="D36" s="81"/>
      <c r="E36" s="81"/>
      <c r="F36" s="81"/>
      <c r="G36" s="81"/>
      <c r="H36" s="81"/>
      <c r="K36" s="81"/>
      <c r="L36" s="81"/>
      <c r="M36" s="81"/>
      <c r="N36" s="81"/>
    </row>
    <row r="37" spans="2:14" ht="12.75">
      <c r="B37" s="81"/>
      <c r="C37" s="81"/>
      <c r="D37" s="81"/>
      <c r="E37" s="81"/>
      <c r="F37" s="81"/>
      <c r="G37" s="81"/>
      <c r="H37" s="81"/>
      <c r="K37" s="81"/>
      <c r="L37" s="81"/>
      <c r="M37" s="81"/>
      <c r="N37" s="81"/>
    </row>
    <row r="38" spans="2:14" ht="12.75">
      <c r="B38" s="81"/>
      <c r="C38" s="81"/>
      <c r="D38" s="81"/>
      <c r="E38" s="81"/>
      <c r="F38" s="81"/>
      <c r="G38" s="81"/>
      <c r="H38" s="81"/>
      <c r="K38" s="81"/>
      <c r="L38" s="81"/>
      <c r="M38" s="81"/>
      <c r="N38" s="81"/>
    </row>
    <row r="39" spans="2:14" ht="12.75">
      <c r="B39" s="81"/>
      <c r="C39" s="81"/>
      <c r="D39" s="81"/>
      <c r="E39" s="81"/>
      <c r="F39" s="81"/>
      <c r="G39" s="81"/>
      <c r="H39" s="81"/>
      <c r="K39" s="81"/>
      <c r="L39" s="81"/>
      <c r="M39" s="81"/>
      <c r="N39" s="81"/>
    </row>
    <row r="40" spans="2:14" ht="12.75">
      <c r="B40" s="81"/>
      <c r="C40" s="81"/>
      <c r="D40" s="81"/>
      <c r="E40" s="81"/>
      <c r="F40" s="81"/>
      <c r="G40" s="81"/>
      <c r="H40" s="81"/>
      <c r="I40" s="81"/>
      <c r="J40" s="81"/>
      <c r="K40" s="81"/>
      <c r="L40" s="81"/>
      <c r="M40" s="81"/>
      <c r="N40" s="81"/>
    </row>
    <row r="41" spans="2:14" ht="12.75">
      <c r="B41" s="81"/>
      <c r="C41" s="81"/>
      <c r="D41" s="81"/>
      <c r="E41" s="81"/>
      <c r="F41" s="81"/>
      <c r="G41" s="81"/>
      <c r="H41" s="81"/>
      <c r="I41" s="81"/>
      <c r="J41" s="81"/>
      <c r="K41" s="81"/>
      <c r="L41" s="81"/>
      <c r="M41" s="81"/>
      <c r="N41" s="81"/>
    </row>
    <row r="42" spans="2:14" ht="12.75">
      <c r="B42" s="81"/>
      <c r="C42" s="81"/>
      <c r="D42" s="81"/>
      <c r="E42" s="81"/>
      <c r="F42" s="81"/>
      <c r="G42" s="81"/>
      <c r="H42" s="81"/>
      <c r="I42" s="81"/>
      <c r="J42" s="81"/>
      <c r="K42" s="81"/>
      <c r="L42" s="81"/>
      <c r="M42" s="81"/>
      <c r="N42" s="81"/>
    </row>
    <row r="43" spans="2:14" ht="12.75">
      <c r="B43" s="81"/>
      <c r="C43" s="81"/>
      <c r="D43" s="81"/>
      <c r="E43" s="81"/>
      <c r="F43" s="81"/>
      <c r="G43" s="81"/>
      <c r="H43" s="81"/>
      <c r="I43" s="81"/>
      <c r="J43" s="81"/>
      <c r="K43" s="81"/>
      <c r="L43" s="81"/>
      <c r="M43" s="81"/>
      <c r="N43" s="81"/>
    </row>
    <row r="44" spans="2:14" ht="12.75">
      <c r="B44" s="81"/>
      <c r="C44" s="81"/>
      <c r="D44" s="81"/>
      <c r="E44" s="81"/>
      <c r="F44" s="81"/>
      <c r="G44" s="81"/>
      <c r="H44" s="81"/>
      <c r="I44" s="81"/>
      <c r="J44" s="81"/>
      <c r="K44" s="81"/>
      <c r="L44" s="81"/>
      <c r="M44" s="81"/>
      <c r="N44" s="81"/>
    </row>
    <row r="45" spans="2:14" ht="12.75">
      <c r="B45" s="81"/>
      <c r="C45" s="81"/>
      <c r="D45" s="81"/>
      <c r="E45" s="81"/>
      <c r="F45" s="81"/>
      <c r="G45" s="81"/>
      <c r="H45" s="81"/>
      <c r="I45" s="81"/>
      <c r="J45" s="81"/>
      <c r="K45" s="81"/>
      <c r="L45" s="81"/>
      <c r="M45" s="81"/>
      <c r="N45" s="81"/>
    </row>
    <row r="46" spans="2:14" ht="12.75">
      <c r="B46" s="81"/>
      <c r="C46" s="81"/>
      <c r="D46" s="81"/>
      <c r="E46" s="81"/>
      <c r="F46" s="81"/>
      <c r="G46" s="81"/>
      <c r="H46" s="81"/>
      <c r="I46" s="81"/>
      <c r="J46" s="81"/>
      <c r="K46" s="81"/>
      <c r="L46" s="81"/>
      <c r="M46" s="81"/>
      <c r="N46" s="81"/>
    </row>
    <row r="47" spans="2:14" ht="12.75">
      <c r="B47" s="81"/>
      <c r="C47" s="81"/>
      <c r="D47" s="81"/>
      <c r="E47" s="81"/>
      <c r="F47" s="81"/>
      <c r="G47" s="81"/>
      <c r="H47" s="81"/>
      <c r="I47" s="81"/>
      <c r="J47" s="81"/>
      <c r="K47" s="81"/>
      <c r="L47" s="81"/>
      <c r="M47" s="81"/>
      <c r="N47" s="81"/>
    </row>
    <row r="48" spans="2:14" ht="12.75">
      <c r="B48" s="81"/>
      <c r="C48" s="81"/>
      <c r="D48" s="81"/>
      <c r="E48" s="81"/>
      <c r="F48" s="81"/>
      <c r="G48" s="81"/>
      <c r="H48" s="81"/>
      <c r="I48" s="81"/>
      <c r="J48" s="81"/>
      <c r="K48" s="81"/>
      <c r="L48" s="81"/>
      <c r="M48" s="81"/>
      <c r="N48" s="81"/>
    </row>
    <row r="49" spans="2:14" ht="12.75">
      <c r="B49" s="81"/>
      <c r="C49" s="81"/>
      <c r="D49" s="81"/>
      <c r="E49" s="81"/>
      <c r="F49" s="81"/>
      <c r="G49" s="81"/>
      <c r="H49" s="81"/>
      <c r="I49" s="81"/>
      <c r="J49" s="81"/>
      <c r="K49" s="81"/>
      <c r="L49" s="81"/>
      <c r="M49" s="81"/>
      <c r="N49" s="81"/>
    </row>
    <row r="50" spans="2:14" ht="12.75">
      <c r="B50" s="81"/>
      <c r="C50" s="81"/>
      <c r="D50" s="81"/>
      <c r="E50" s="81"/>
      <c r="F50" s="81"/>
      <c r="G50" s="81"/>
      <c r="H50" s="81"/>
      <c r="I50" s="81"/>
      <c r="J50" s="81"/>
      <c r="K50" s="81"/>
      <c r="L50" s="81"/>
      <c r="M50" s="81"/>
      <c r="N50" s="81"/>
    </row>
  </sheetData>
  <mergeCells count="11">
    <mergeCell ref="L13:M13"/>
    <mergeCell ref="B13:C13"/>
    <mergeCell ref="D13:E13"/>
    <mergeCell ref="F13:G13"/>
    <mergeCell ref="J13:K13"/>
    <mergeCell ref="H13:I13"/>
    <mergeCell ref="J11:K11"/>
    <mergeCell ref="D12:E12"/>
    <mergeCell ref="F12:G12"/>
    <mergeCell ref="H12:I12"/>
    <mergeCell ref="J12:K12"/>
  </mergeCells>
  <printOptions/>
  <pageMargins left="0.5" right="0.5" top="0.92" bottom="1" header="0.5" footer="0.5"/>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codeName="Sheet2"/>
  <dimension ref="A1:O37"/>
  <sheetViews>
    <sheetView showGridLines="0" zoomScale="60" zoomScaleNormal="60" zoomScaleSheetLayoutView="75" workbookViewId="0" topLeftCell="A1">
      <selection activeCell="A1" sqref="A1"/>
    </sheetView>
  </sheetViews>
  <sheetFormatPr defaultColWidth="9.00390625" defaultRowHeight="14.25"/>
  <cols>
    <col min="1" max="9" width="8.00390625" style="1" customWidth="1"/>
    <col min="10" max="10" width="11.375" style="1" customWidth="1"/>
    <col min="11" max="13" width="11.75390625" style="1" customWidth="1"/>
    <col min="14" max="14" width="12.125" style="1" customWidth="1"/>
    <col min="15" max="15" width="13.25390625" style="1" customWidth="1"/>
    <col min="16" max="16384" width="8.00390625" style="1" customWidth="1"/>
  </cols>
  <sheetData>
    <row r="1" ht="12.75">
      <c r="B1" s="148"/>
    </row>
    <row r="2" spans="1:15" ht="12.75">
      <c r="A2" s="91" t="s">
        <v>271</v>
      </c>
      <c r="O2" s="131" t="s">
        <v>41</v>
      </c>
    </row>
    <row r="4" ht="12.75">
      <c r="A4" s="3" t="s">
        <v>616</v>
      </c>
    </row>
    <row r="5" ht="12.75">
      <c r="A5" s="3"/>
    </row>
    <row r="6" ht="12.75">
      <c r="A6" s="10"/>
    </row>
    <row r="7" ht="12.75">
      <c r="A7" s="11" t="s">
        <v>818</v>
      </c>
    </row>
    <row r="8" ht="12.75">
      <c r="A8" s="11"/>
    </row>
    <row r="9" ht="12.75">
      <c r="A9" s="11"/>
    </row>
    <row r="11" spans="1:15" ht="12.75">
      <c r="A11" s="4"/>
      <c r="J11" s="3"/>
      <c r="K11" s="3"/>
      <c r="L11" s="3"/>
      <c r="M11" s="3"/>
      <c r="N11" s="12" t="s">
        <v>42</v>
      </c>
      <c r="O11" s="3"/>
    </row>
    <row r="12" spans="10:15" ht="12.75">
      <c r="J12" s="3"/>
      <c r="K12" s="3"/>
      <c r="L12" s="3"/>
      <c r="M12" s="3"/>
      <c r="N12" s="12" t="s">
        <v>43</v>
      </c>
      <c r="O12" s="3"/>
    </row>
    <row r="13" spans="10:15" ht="12.75">
      <c r="J13" s="3"/>
      <c r="K13" s="3"/>
      <c r="L13" s="3"/>
      <c r="M13" s="12" t="s">
        <v>44</v>
      </c>
      <c r="N13" s="12" t="s">
        <v>45</v>
      </c>
      <c r="O13" s="12" t="s">
        <v>46</v>
      </c>
    </row>
    <row r="14" spans="10:15" ht="12.75">
      <c r="J14" s="12" t="s">
        <v>47</v>
      </c>
      <c r="K14" s="12" t="s">
        <v>48</v>
      </c>
      <c r="L14" s="12" t="s">
        <v>49</v>
      </c>
      <c r="M14" s="12" t="s">
        <v>50</v>
      </c>
      <c r="N14" s="12" t="s">
        <v>50</v>
      </c>
      <c r="O14" s="12" t="s">
        <v>51</v>
      </c>
    </row>
    <row r="15" spans="1:15" ht="12" customHeight="1">
      <c r="A15" s="13" t="s">
        <v>602</v>
      </c>
      <c r="B15" s="9"/>
      <c r="C15" s="9"/>
      <c r="D15" s="9"/>
      <c r="E15" s="9"/>
      <c r="F15" s="9"/>
      <c r="G15" s="9"/>
      <c r="H15" s="9"/>
      <c r="I15" s="9"/>
      <c r="J15" s="14" t="s">
        <v>52</v>
      </c>
      <c r="K15" s="14" t="s">
        <v>52</v>
      </c>
      <c r="L15" s="14" t="s">
        <v>52</v>
      </c>
      <c r="M15" s="14" t="s">
        <v>52</v>
      </c>
      <c r="N15" s="14" t="s">
        <v>52</v>
      </c>
      <c r="O15" s="14" t="s">
        <v>53</v>
      </c>
    </row>
    <row r="16" spans="10:14" ht="12.75">
      <c r="J16" s="151"/>
      <c r="K16" s="151"/>
      <c r="L16" s="151"/>
      <c r="M16" s="151"/>
      <c r="N16" s="151"/>
    </row>
    <row r="17" spans="1:15" ht="12.75">
      <c r="A17" s="1" t="s">
        <v>54</v>
      </c>
      <c r="J17" s="243">
        <v>1104</v>
      </c>
      <c r="K17" s="655">
        <v>-315</v>
      </c>
      <c r="L17" s="243">
        <f>J17+K17</f>
        <v>789</v>
      </c>
      <c r="M17" s="243">
        <v>2</v>
      </c>
      <c r="N17" s="243">
        <f>SUM(L17:M17)</f>
        <v>791</v>
      </c>
      <c r="O17" s="656">
        <f>N17/2129*100</f>
        <v>37.15359323626116</v>
      </c>
    </row>
    <row r="18" spans="1:15" ht="12.75">
      <c r="A18" s="1" t="s">
        <v>55</v>
      </c>
      <c r="J18" s="243"/>
      <c r="K18" s="655"/>
      <c r="L18" s="243"/>
      <c r="M18" s="243"/>
      <c r="N18" s="243"/>
      <c r="O18" s="656"/>
    </row>
    <row r="19" spans="10:15" ht="12.75">
      <c r="J19" s="243"/>
      <c r="K19" s="655"/>
      <c r="L19" s="243"/>
      <c r="M19" s="243"/>
      <c r="N19" s="243"/>
      <c r="O19" s="656"/>
    </row>
    <row r="20" spans="1:15" ht="12.75">
      <c r="A20" s="1" t="s">
        <v>56</v>
      </c>
      <c r="J20" s="243">
        <v>-97</v>
      </c>
      <c r="K20" s="256"/>
      <c r="L20" s="243">
        <f>J20</f>
        <v>-97</v>
      </c>
      <c r="M20" s="256"/>
      <c r="N20" s="243">
        <f>SUM(L20:M20)</f>
        <v>-97</v>
      </c>
      <c r="O20" s="656">
        <f>N20/2129*100</f>
        <v>-4.556129638327853</v>
      </c>
    </row>
    <row r="21" spans="10:15" ht="12.75">
      <c r="J21" s="243"/>
      <c r="K21" s="655"/>
      <c r="L21" s="243"/>
      <c r="M21" s="243"/>
      <c r="N21" s="243"/>
      <c r="O21" s="656"/>
    </row>
    <row r="22" spans="1:15" ht="12.75">
      <c r="A22" s="91" t="s">
        <v>427</v>
      </c>
      <c r="K22" s="655"/>
      <c r="L22" s="243"/>
      <c r="M22" s="243"/>
      <c r="N22" s="243"/>
      <c r="O22" s="656"/>
    </row>
    <row r="23" spans="1:15" ht="12.75">
      <c r="A23" s="91" t="s">
        <v>437</v>
      </c>
      <c r="J23" s="243">
        <v>679</v>
      </c>
      <c r="K23" s="655">
        <v>-212</v>
      </c>
      <c r="L23" s="243">
        <f>J23+K23</f>
        <v>467</v>
      </c>
      <c r="M23" s="243">
        <v>-9</v>
      </c>
      <c r="N23" s="243">
        <f>SUM(L23:M23)</f>
        <v>458</v>
      </c>
      <c r="O23" s="656">
        <f>N23/2129*100</f>
        <v>21.512447158290275</v>
      </c>
    </row>
    <row r="24" spans="10:15" ht="12.75">
      <c r="J24" s="243"/>
      <c r="K24" s="655"/>
      <c r="L24" s="243"/>
      <c r="M24" s="243"/>
      <c r="N24" s="243"/>
      <c r="O24" s="656"/>
    </row>
    <row r="25" spans="1:15" ht="12.75">
      <c r="A25" s="91" t="s">
        <v>431</v>
      </c>
      <c r="J25" s="243">
        <v>-100</v>
      </c>
      <c r="K25" s="655">
        <v>29</v>
      </c>
      <c r="L25" s="243">
        <f>J25+K25</f>
        <v>-71</v>
      </c>
      <c r="M25" s="256"/>
      <c r="N25" s="243">
        <f>SUM(L25:M25)</f>
        <v>-71</v>
      </c>
      <c r="O25" s="656">
        <v>-3.4</v>
      </c>
    </row>
    <row r="26" spans="10:15" ht="12.75">
      <c r="J26" s="243"/>
      <c r="K26" s="655"/>
      <c r="L26" s="243"/>
      <c r="M26" s="243"/>
      <c r="N26" s="243"/>
      <c r="O26" s="656"/>
    </row>
    <row r="27" spans="1:15" ht="12.75">
      <c r="A27" s="91" t="s">
        <v>788</v>
      </c>
      <c r="J27" s="243">
        <v>48</v>
      </c>
      <c r="K27" s="655">
        <v>-19</v>
      </c>
      <c r="L27" s="243">
        <f>J27+K27</f>
        <v>29</v>
      </c>
      <c r="M27" s="256"/>
      <c r="N27" s="243">
        <f>SUM(L27:M27)</f>
        <v>29</v>
      </c>
      <c r="O27" s="656">
        <f>N27/2129*100</f>
        <v>1.3621418506341005</v>
      </c>
    </row>
    <row r="28" spans="1:15" ht="12.75">
      <c r="A28" s="91"/>
      <c r="J28" s="243"/>
      <c r="K28" s="655"/>
      <c r="L28" s="243"/>
      <c r="M28" s="243"/>
      <c r="N28" s="243"/>
      <c r="O28" s="656"/>
    </row>
    <row r="29" spans="1:15" ht="12.75">
      <c r="A29" s="91" t="s">
        <v>789</v>
      </c>
      <c r="J29" s="243">
        <v>-113</v>
      </c>
      <c r="K29" s="655">
        <v>32</v>
      </c>
      <c r="L29" s="243">
        <f>J29+K29</f>
        <v>-81</v>
      </c>
      <c r="M29" s="243">
        <v>17</v>
      </c>
      <c r="N29" s="243">
        <f>SUM(L29:M29)</f>
        <v>-64</v>
      </c>
      <c r="O29" s="656">
        <f>N29/2129*100</f>
        <v>-3.0061061531235325</v>
      </c>
    </row>
    <row r="30" spans="10:15" ht="12.75">
      <c r="J30" s="243"/>
      <c r="K30" s="655"/>
      <c r="L30" s="243"/>
      <c r="M30" s="243"/>
      <c r="N30" s="243"/>
      <c r="O30" s="656"/>
    </row>
    <row r="31" spans="1:15" ht="12.75">
      <c r="A31" s="91" t="s">
        <v>603</v>
      </c>
      <c r="J31" s="244">
        <v>1521</v>
      </c>
      <c r="K31" s="244">
        <f>K17+K23+K25+K27+K29</f>
        <v>-485</v>
      </c>
      <c r="L31" s="244">
        <f>L17+L20+L23+L25+L27+L29</f>
        <v>1036</v>
      </c>
      <c r="M31" s="244">
        <f>M17+M23+M29</f>
        <v>10</v>
      </c>
      <c r="N31" s="244">
        <f>N17+N20+N23+N25+N27+N29</f>
        <v>1046</v>
      </c>
      <c r="O31" s="246">
        <f>SUM(O17:O29)</f>
        <v>49.065946453734156</v>
      </c>
    </row>
    <row r="32" spans="1:15" ht="12.75">
      <c r="A32" s="91" t="s">
        <v>814</v>
      </c>
      <c r="J32" s="15"/>
      <c r="K32" s="15"/>
      <c r="L32" s="15"/>
      <c r="M32" s="15"/>
      <c r="N32" s="15"/>
      <c r="O32" s="15"/>
    </row>
    <row r="33" spans="1:15" ht="12.75">
      <c r="A33" s="17" t="s">
        <v>118</v>
      </c>
      <c r="J33" s="15"/>
      <c r="K33" s="15"/>
      <c r="L33" s="15"/>
      <c r="M33" s="15"/>
      <c r="N33" s="15"/>
      <c r="O33" s="18"/>
    </row>
    <row r="34" ht="12.75">
      <c r="O34" s="19"/>
    </row>
    <row r="35" spans="1:2" ht="12.75">
      <c r="A35" s="1" t="s">
        <v>58</v>
      </c>
      <c r="B35" s="91" t="s">
        <v>88</v>
      </c>
    </row>
    <row r="37" ht="12.75">
      <c r="B37" s="91"/>
    </row>
  </sheetData>
  <printOptions/>
  <pageMargins left="0.59" right="0.69" top="0.61" bottom="1" header="0.5" footer="0.5"/>
  <pageSetup horizontalDpi="600" verticalDpi="600" orientation="landscape" paperSize="9" scale="82" r:id="rId1"/>
</worksheet>
</file>

<file path=xl/worksheets/sheet20.xml><?xml version="1.0" encoding="utf-8"?>
<worksheet xmlns="http://schemas.openxmlformats.org/spreadsheetml/2006/main" xmlns:r="http://schemas.openxmlformats.org/officeDocument/2006/relationships">
  <sheetPr codeName="Sheet19"/>
  <dimension ref="A1:R83"/>
  <sheetViews>
    <sheetView showGridLines="0" zoomScaleSheetLayoutView="75" workbookViewId="0" topLeftCell="A1">
      <selection activeCell="A1" sqref="A1"/>
    </sheetView>
  </sheetViews>
  <sheetFormatPr defaultColWidth="9.00390625" defaultRowHeight="14.25"/>
  <cols>
    <col min="1" max="1" width="4.125" style="0" customWidth="1"/>
    <col min="6" max="6" width="8.875" style="0" customWidth="1"/>
    <col min="7" max="7" width="11.25390625" style="0" customWidth="1"/>
    <col min="9" max="9" width="7.75390625" style="0" customWidth="1"/>
    <col min="11" max="11" width="7.50390625" style="0" customWidth="1"/>
    <col min="13" max="13" width="7.75390625" style="0" customWidth="1"/>
    <col min="15" max="15" width="7.25390625" style="0" customWidth="1"/>
  </cols>
  <sheetData>
    <row r="1" spans="1:16" ht="14.25">
      <c r="A1" s="710" t="s">
        <v>271</v>
      </c>
      <c r="P1" s="818" t="s">
        <v>796</v>
      </c>
    </row>
    <row r="3" spans="1:16" ht="15">
      <c r="A3" s="817" t="s">
        <v>617</v>
      </c>
      <c r="P3" s="163"/>
    </row>
    <row r="4" ht="14.25">
      <c r="G4" s="174"/>
    </row>
    <row r="5" ht="15">
      <c r="A5" s="163" t="s">
        <v>611</v>
      </c>
    </row>
    <row r="6" ht="15">
      <c r="A6" s="163"/>
    </row>
    <row r="7" ht="15">
      <c r="H7" s="163" t="s">
        <v>612</v>
      </c>
    </row>
    <row r="8" spans="6:7" ht="15">
      <c r="F8" s="163"/>
      <c r="G8" s="163"/>
    </row>
    <row r="9" spans="1:7" ht="15">
      <c r="A9" s="166" t="s">
        <v>759</v>
      </c>
      <c r="F9" s="163"/>
      <c r="G9" s="163"/>
    </row>
    <row r="10" spans="1:7" ht="15">
      <c r="A10" s="166" t="s">
        <v>565</v>
      </c>
      <c r="F10" s="163"/>
      <c r="G10" s="163"/>
    </row>
    <row r="11" spans="1:7" ht="15">
      <c r="A11" s="166" t="s">
        <v>566</v>
      </c>
      <c r="F11" s="163"/>
      <c r="G11" s="163"/>
    </row>
    <row r="12" spans="1:7" ht="15">
      <c r="A12" s="166"/>
      <c r="F12" s="163"/>
      <c r="G12" s="163"/>
    </row>
    <row r="13" spans="1:7" ht="15">
      <c r="A13" s="166" t="s">
        <v>710</v>
      </c>
      <c r="F13" s="163"/>
      <c r="G13" s="163"/>
    </row>
    <row r="14" spans="1:7" ht="15">
      <c r="A14" s="166" t="s">
        <v>98</v>
      </c>
      <c r="F14" s="163"/>
      <c r="G14" s="163"/>
    </row>
    <row r="15" spans="1:7" ht="15">
      <c r="A15" s="166" t="s">
        <v>165</v>
      </c>
      <c r="F15" s="163"/>
      <c r="G15" s="163"/>
    </row>
    <row r="16" spans="1:7" ht="15">
      <c r="A16" s="166" t="s">
        <v>711</v>
      </c>
      <c r="F16" s="163"/>
      <c r="G16" s="163"/>
    </row>
    <row r="17" spans="1:7" ht="15">
      <c r="A17" s="166"/>
      <c r="F17" s="163"/>
      <c r="G17" s="163"/>
    </row>
    <row r="18" spans="1:7" ht="15">
      <c r="A18" s="166" t="s">
        <v>416</v>
      </c>
      <c r="F18" s="163"/>
      <c r="G18" s="163"/>
    </row>
    <row r="19" spans="1:7" ht="15">
      <c r="A19" s="166" t="s">
        <v>417</v>
      </c>
      <c r="F19" s="163"/>
      <c r="G19" s="163"/>
    </row>
    <row r="20" spans="1:7" ht="15">
      <c r="A20" s="166"/>
      <c r="F20" s="163"/>
      <c r="G20" s="163"/>
    </row>
    <row r="21" spans="1:7" ht="15">
      <c r="A21" s="166" t="s">
        <v>568</v>
      </c>
      <c r="F21" s="163"/>
      <c r="G21" s="163"/>
    </row>
    <row r="22" spans="1:7" ht="15">
      <c r="A22" s="166" t="s">
        <v>137</v>
      </c>
      <c r="F22" s="163"/>
      <c r="G22" s="163"/>
    </row>
    <row r="23" spans="1:7" ht="15">
      <c r="A23" s="166" t="s">
        <v>138</v>
      </c>
      <c r="F23" s="163"/>
      <c r="G23" s="163"/>
    </row>
    <row r="24" spans="1:7" ht="15">
      <c r="A24" s="166"/>
      <c r="F24" s="163"/>
      <c r="G24" s="163"/>
    </row>
    <row r="25" spans="1:7" ht="15">
      <c r="A25" s="166" t="s">
        <v>683</v>
      </c>
      <c r="F25" s="163"/>
      <c r="G25" s="163"/>
    </row>
    <row r="26" spans="1:7" ht="15">
      <c r="A26" s="166" t="s">
        <v>684</v>
      </c>
      <c r="F26" s="163"/>
      <c r="G26" s="163"/>
    </row>
    <row r="27" spans="1:7" ht="15">
      <c r="A27" s="166" t="s">
        <v>217</v>
      </c>
      <c r="F27" s="163"/>
      <c r="G27" s="163"/>
    </row>
    <row r="28" spans="1:7" ht="15">
      <c r="A28" s="166"/>
      <c r="F28" s="163"/>
      <c r="G28" s="163"/>
    </row>
    <row r="29" spans="1:7" ht="15">
      <c r="A29" s="174"/>
      <c r="F29" s="163"/>
      <c r="G29" s="163"/>
    </row>
    <row r="30" spans="6:7" ht="15">
      <c r="F30" s="163" t="s">
        <v>567</v>
      </c>
      <c r="G30" s="163"/>
    </row>
    <row r="31" spans="6:7" ht="15">
      <c r="F31" s="163"/>
      <c r="G31" s="163"/>
    </row>
    <row r="33" ht="14.25">
      <c r="A33" t="s">
        <v>732</v>
      </c>
    </row>
    <row r="36" ht="14.25">
      <c r="J36" s="165" t="s">
        <v>733</v>
      </c>
    </row>
    <row r="37" spans="8:16" ht="14.25">
      <c r="H37" s="165"/>
      <c r="I37" s="166"/>
      <c r="J37" s="165" t="s">
        <v>734</v>
      </c>
      <c r="K37" s="166"/>
      <c r="L37" s="165" t="s">
        <v>735</v>
      </c>
      <c r="M37" s="166"/>
      <c r="N37" s="166"/>
      <c r="O37" s="166"/>
      <c r="P37" s="166"/>
    </row>
    <row r="38" spans="8:16" ht="14.25">
      <c r="H38" s="165" t="s">
        <v>755</v>
      </c>
      <c r="I38" s="166"/>
      <c r="J38" s="165" t="s">
        <v>736</v>
      </c>
      <c r="K38" s="166"/>
      <c r="L38" s="165" t="s">
        <v>737</v>
      </c>
      <c r="M38" s="166"/>
      <c r="N38" s="166"/>
      <c r="O38" s="166"/>
      <c r="P38" s="165" t="s">
        <v>738</v>
      </c>
    </row>
    <row r="39" spans="7:16" ht="15">
      <c r="G39" s="167"/>
      <c r="H39" s="165" t="s">
        <v>739</v>
      </c>
      <c r="I39" s="166"/>
      <c r="J39" s="165" t="s">
        <v>740</v>
      </c>
      <c r="K39" s="166"/>
      <c r="L39" s="166" t="s">
        <v>741</v>
      </c>
      <c r="M39" s="166"/>
      <c r="N39" s="165" t="s">
        <v>742</v>
      </c>
      <c r="O39" s="166"/>
      <c r="P39" s="165" t="s">
        <v>739</v>
      </c>
    </row>
    <row r="40" spans="8:16" ht="14.25">
      <c r="H40" s="165" t="s">
        <v>760</v>
      </c>
      <c r="I40" s="166"/>
      <c r="J40" s="162" t="s">
        <v>380</v>
      </c>
      <c r="K40" s="166"/>
      <c r="L40" s="162" t="s">
        <v>381</v>
      </c>
      <c r="M40" s="166"/>
      <c r="N40" s="165" t="s">
        <v>743</v>
      </c>
      <c r="O40" s="166"/>
      <c r="P40" s="165" t="s">
        <v>761</v>
      </c>
    </row>
    <row r="41" spans="8:16" ht="14.25">
      <c r="H41" s="165" t="s">
        <v>52</v>
      </c>
      <c r="I41" s="166"/>
      <c r="J41" s="165" t="s">
        <v>52</v>
      </c>
      <c r="K41" s="166"/>
      <c r="L41" s="165" t="s">
        <v>52</v>
      </c>
      <c r="M41" s="166"/>
      <c r="N41" s="165" t="s">
        <v>52</v>
      </c>
      <c r="O41" s="166"/>
      <c r="P41" s="165" t="s">
        <v>52</v>
      </c>
    </row>
    <row r="42" ht="14.25">
      <c r="A42" s="168" t="s">
        <v>744</v>
      </c>
    </row>
    <row r="44" spans="1:16" ht="14.25">
      <c r="A44" t="s">
        <v>745</v>
      </c>
      <c r="H44" s="169">
        <v>-546</v>
      </c>
      <c r="I44" s="171"/>
      <c r="J44" s="171"/>
      <c r="K44" s="171"/>
      <c r="L44" s="171"/>
      <c r="M44" s="171"/>
      <c r="N44" s="171"/>
      <c r="O44" s="171"/>
      <c r="P44" s="169">
        <v>-588</v>
      </c>
    </row>
    <row r="45" spans="1:16" ht="14.25">
      <c r="A45" t="s">
        <v>113</v>
      </c>
      <c r="H45" s="170">
        <v>-56</v>
      </c>
      <c r="I45" s="171"/>
      <c r="J45" s="171"/>
      <c r="K45" s="171"/>
      <c r="L45" s="171"/>
      <c r="M45" s="171"/>
      <c r="N45" s="171"/>
      <c r="O45" s="171"/>
      <c r="P45" s="170">
        <v>-61</v>
      </c>
    </row>
    <row r="46" spans="8:16" ht="14.25">
      <c r="H46" s="171"/>
      <c r="I46" s="171"/>
      <c r="J46" s="171"/>
      <c r="K46" s="171"/>
      <c r="L46" s="171"/>
      <c r="M46" s="171"/>
      <c r="N46" s="171"/>
      <c r="O46" s="171"/>
      <c r="P46" s="171"/>
    </row>
    <row r="47" spans="1:18" ht="14.25">
      <c r="A47" t="s">
        <v>166</v>
      </c>
      <c r="H47" s="171">
        <v>-602</v>
      </c>
      <c r="I47" s="171"/>
      <c r="J47" s="171">
        <v>-33</v>
      </c>
      <c r="K47" s="171"/>
      <c r="L47" s="171">
        <v>-45</v>
      </c>
      <c r="M47" s="171"/>
      <c r="N47" s="171">
        <v>31</v>
      </c>
      <c r="O47" s="171"/>
      <c r="P47" s="171">
        <f>SUM(H47:N47)</f>
        <v>-649</v>
      </c>
      <c r="R47" s="171"/>
    </row>
    <row r="48" spans="8:16" ht="14.25">
      <c r="H48" s="171"/>
      <c r="I48" s="171"/>
      <c r="J48" s="171"/>
      <c r="K48" s="171"/>
      <c r="L48" s="171"/>
      <c r="M48" s="171"/>
      <c r="N48" s="171"/>
      <c r="O48" s="171"/>
      <c r="P48" s="171"/>
    </row>
    <row r="49" spans="1:18" ht="14.25">
      <c r="A49" t="s">
        <v>664</v>
      </c>
      <c r="H49" s="171">
        <v>457</v>
      </c>
      <c r="I49" s="171"/>
      <c r="J49" s="171">
        <v>19</v>
      </c>
      <c r="K49" s="171"/>
      <c r="L49" s="171">
        <v>37</v>
      </c>
      <c r="M49" s="171"/>
      <c r="N49" s="171">
        <v>-19</v>
      </c>
      <c r="O49" s="171"/>
      <c r="P49" s="171">
        <f>SUM(H49:N49)</f>
        <v>494</v>
      </c>
      <c r="R49" s="171"/>
    </row>
    <row r="50" spans="8:16" ht="14.25">
      <c r="H50" s="172"/>
      <c r="I50" s="171"/>
      <c r="J50" s="172"/>
      <c r="K50" s="171"/>
      <c r="L50" s="172"/>
      <c r="M50" s="171"/>
      <c r="N50" s="172"/>
      <c r="O50" s="171"/>
      <c r="P50" s="172"/>
    </row>
    <row r="51" spans="1:16" ht="14.25">
      <c r="A51" t="s">
        <v>662</v>
      </c>
      <c r="H51" s="171"/>
      <c r="I51" s="171"/>
      <c r="J51" s="171"/>
      <c r="K51" s="171"/>
      <c r="L51" s="171"/>
      <c r="M51" s="171"/>
      <c r="N51" s="171"/>
      <c r="O51" s="171"/>
      <c r="P51" s="171"/>
    </row>
    <row r="52" spans="1:16" ht="14.25">
      <c r="A52" t="s">
        <v>663</v>
      </c>
      <c r="H52" s="171"/>
      <c r="I52" s="171"/>
      <c r="J52" s="171"/>
      <c r="K52" s="171"/>
      <c r="L52" s="171"/>
      <c r="M52" s="171"/>
      <c r="N52" s="171"/>
      <c r="O52" s="171"/>
      <c r="P52" s="171"/>
    </row>
    <row r="53" spans="1:16" ht="14.25">
      <c r="A53" t="s">
        <v>249</v>
      </c>
      <c r="H53" s="171"/>
      <c r="I53" s="171"/>
      <c r="J53" s="171"/>
      <c r="K53" s="171"/>
      <c r="L53" s="171"/>
      <c r="M53" s="171"/>
      <c r="N53" s="171"/>
      <c r="O53" s="171"/>
      <c r="P53" s="171"/>
    </row>
    <row r="54" spans="8:16" ht="14.25">
      <c r="H54" s="171"/>
      <c r="I54" s="171"/>
      <c r="J54" s="171"/>
      <c r="K54" s="171"/>
      <c r="L54" s="171"/>
      <c r="M54" s="171"/>
      <c r="N54" s="171"/>
      <c r="O54" s="171"/>
      <c r="P54" s="171"/>
    </row>
    <row r="55" spans="2:18" ht="14.25">
      <c r="B55" t="s">
        <v>47</v>
      </c>
      <c r="H55" s="171">
        <v>-145</v>
      </c>
      <c r="I55" s="171"/>
      <c r="J55" s="171">
        <f>J47+J49</f>
        <v>-14</v>
      </c>
      <c r="K55" s="171"/>
      <c r="L55" s="171">
        <f>L47+L49</f>
        <v>-8</v>
      </c>
      <c r="M55" s="171"/>
      <c r="N55" s="171">
        <f>N47+N49</f>
        <v>12</v>
      </c>
      <c r="O55" s="171"/>
      <c r="P55" s="171">
        <f>SUM(H55:N55)</f>
        <v>-155</v>
      </c>
      <c r="R55" s="171"/>
    </row>
    <row r="56" spans="8:16" ht="14.25">
      <c r="H56" s="171"/>
      <c r="I56" s="171"/>
      <c r="J56" s="171"/>
      <c r="K56" s="171"/>
      <c r="L56" s="171"/>
      <c r="M56" s="171"/>
      <c r="N56" s="171"/>
      <c r="O56" s="171"/>
      <c r="P56" s="171"/>
    </row>
    <row r="57" spans="2:18" ht="14.25">
      <c r="B57" t="s">
        <v>746</v>
      </c>
      <c r="H57" s="171">
        <v>44</v>
      </c>
      <c r="I57" s="171"/>
      <c r="J57" s="171">
        <v>4</v>
      </c>
      <c r="K57" s="171"/>
      <c r="L57" s="171">
        <v>2</v>
      </c>
      <c r="M57" s="171"/>
      <c r="N57" s="171">
        <v>-4</v>
      </c>
      <c r="O57" s="171"/>
      <c r="P57" s="171">
        <f>SUM(H57:N57)</f>
        <v>46</v>
      </c>
      <c r="R57" s="171"/>
    </row>
    <row r="58" spans="8:16" ht="14.25">
      <c r="H58" s="171"/>
      <c r="I58" s="171"/>
      <c r="J58" s="171"/>
      <c r="K58" s="171"/>
      <c r="L58" s="171"/>
      <c r="M58" s="171"/>
      <c r="N58" s="171"/>
      <c r="O58" s="171"/>
      <c r="P58" s="171"/>
    </row>
    <row r="59" spans="2:18" ht="15" thickBot="1">
      <c r="B59" t="s">
        <v>747</v>
      </c>
      <c r="H59" s="173">
        <f>SUM(H55:H57)</f>
        <v>-101</v>
      </c>
      <c r="I59" s="171"/>
      <c r="J59" s="173">
        <f>SUM(J55:J57)</f>
        <v>-10</v>
      </c>
      <c r="K59" s="171"/>
      <c r="L59" s="173">
        <f>SUM(L55:L57)</f>
        <v>-6</v>
      </c>
      <c r="M59" s="171"/>
      <c r="N59" s="173">
        <f>SUM(N55:N57)</f>
        <v>8</v>
      </c>
      <c r="O59" s="171"/>
      <c r="P59" s="173">
        <f>SUM(P55:P57)</f>
        <v>-109</v>
      </c>
      <c r="R59" s="171"/>
    </row>
    <row r="60" ht="15" thickTop="1"/>
    <row r="62" ht="14.25">
      <c r="A62" s="168" t="s">
        <v>130</v>
      </c>
    </row>
    <row r="63" ht="14.25">
      <c r="A63" s="164"/>
    </row>
    <row r="64" spans="1:8" ht="14.25">
      <c r="A64" s="166" t="s">
        <v>379</v>
      </c>
      <c r="H64" s="230" t="s">
        <v>52</v>
      </c>
    </row>
    <row r="65" spans="2:8" ht="14.25">
      <c r="B65" t="s">
        <v>748</v>
      </c>
      <c r="H65" s="231">
        <v>-66</v>
      </c>
    </row>
    <row r="66" spans="2:10" ht="14.25">
      <c r="B66" t="s">
        <v>750</v>
      </c>
      <c r="H66" s="231"/>
      <c r="I66" s="171"/>
      <c r="J66" s="171"/>
    </row>
    <row r="67" spans="3:10" ht="14.25">
      <c r="C67" t="s">
        <v>752</v>
      </c>
      <c r="H67" s="231">
        <v>-243</v>
      </c>
      <c r="I67" s="171"/>
      <c r="J67" s="171"/>
    </row>
    <row r="68" spans="3:10" ht="14.25">
      <c r="C68" t="s">
        <v>754</v>
      </c>
      <c r="H68" s="231">
        <v>276</v>
      </c>
      <c r="I68" s="171"/>
      <c r="J68" s="171"/>
    </row>
    <row r="69" spans="2:10" ht="15" thickBot="1">
      <c r="B69" t="s">
        <v>303</v>
      </c>
      <c r="H69" s="232">
        <f>SUM(H65:H68)</f>
        <v>-33</v>
      </c>
      <c r="I69" s="171"/>
      <c r="J69" s="171"/>
    </row>
    <row r="70" spans="8:10" ht="15" thickTop="1">
      <c r="H70" s="679"/>
      <c r="I70" s="171"/>
      <c r="J70" s="171"/>
    </row>
    <row r="71" spans="8:10" ht="14.25">
      <c r="H71" s="679"/>
      <c r="I71" s="171"/>
      <c r="J71" s="171"/>
    </row>
    <row r="72" spans="1:10" ht="14.25">
      <c r="A72" s="166" t="s">
        <v>167</v>
      </c>
      <c r="H72" s="230" t="s">
        <v>52</v>
      </c>
      <c r="I72" s="171"/>
      <c r="J72" s="171"/>
    </row>
    <row r="73" spans="2:8" ht="14.25">
      <c r="B73" s="171" t="s">
        <v>749</v>
      </c>
      <c r="C73" s="171"/>
      <c r="D73" s="171"/>
      <c r="E73" s="171"/>
      <c r="H73" s="231">
        <v>115</v>
      </c>
    </row>
    <row r="74" spans="2:8" ht="14.25">
      <c r="B74" s="171" t="s">
        <v>751</v>
      </c>
      <c r="C74" s="171"/>
      <c r="D74" s="171"/>
      <c r="E74" s="171"/>
      <c r="H74" s="231">
        <v>-18</v>
      </c>
    </row>
    <row r="75" spans="2:8" ht="14.25">
      <c r="B75" s="171" t="s">
        <v>753</v>
      </c>
      <c r="C75" s="171"/>
      <c r="D75" s="171"/>
      <c r="E75" s="171"/>
      <c r="H75" s="231">
        <v>-142</v>
      </c>
    </row>
    <row r="76" spans="2:8" ht="14.25">
      <c r="B76" s="171" t="s">
        <v>252</v>
      </c>
      <c r="C76" s="171"/>
      <c r="D76" s="171"/>
      <c r="E76" s="171"/>
      <c r="H76" s="231"/>
    </row>
    <row r="77" spans="2:8" ht="14.25">
      <c r="B77" s="171" t="s">
        <v>251</v>
      </c>
      <c r="C77" s="171"/>
      <c r="D77" s="171"/>
      <c r="E77" s="171"/>
      <c r="H77" s="231"/>
    </row>
    <row r="78" spans="2:8" ht="14.25">
      <c r="B78" s="171" t="s">
        <v>253</v>
      </c>
      <c r="C78" s="171"/>
      <c r="D78" s="171"/>
      <c r="E78" s="171"/>
      <c r="H78" s="231"/>
    </row>
    <row r="79" spans="2:8" ht="15" thickBot="1">
      <c r="B79" s="171" t="s">
        <v>101</v>
      </c>
      <c r="C79" s="171"/>
      <c r="D79" s="171"/>
      <c r="E79" s="171"/>
      <c r="H79" s="232">
        <f>SUM(H73:H78)</f>
        <v>-45</v>
      </c>
    </row>
    <row r="80" spans="2:8" ht="15" thickTop="1">
      <c r="B80" s="171"/>
      <c r="C80" s="171"/>
      <c r="D80" s="171"/>
      <c r="E80" s="171"/>
      <c r="H80" s="679"/>
    </row>
    <row r="82" spans="1:4" ht="14.25">
      <c r="A82" t="s">
        <v>665</v>
      </c>
      <c r="B82" t="s">
        <v>219</v>
      </c>
      <c r="D82" s="680"/>
    </row>
    <row r="83" spans="2:4" ht="14.25">
      <c r="B83" t="s">
        <v>218</v>
      </c>
      <c r="D83" s="820"/>
    </row>
  </sheetData>
  <printOptions horizontalCentered="1"/>
  <pageMargins left="0.36" right="0.33" top="0.47" bottom="0.25" header="0.61" footer="0.32"/>
  <pageSetup horizontalDpi="600" verticalDpi="600" orientation="portrait" paperSize="9" scale="60" r:id="rId1"/>
</worksheet>
</file>

<file path=xl/worksheets/sheet21.xml><?xml version="1.0" encoding="utf-8"?>
<worksheet xmlns="http://schemas.openxmlformats.org/spreadsheetml/2006/main" xmlns:r="http://schemas.openxmlformats.org/officeDocument/2006/relationships">
  <sheetPr codeName="Sheet20"/>
  <dimension ref="A1:N31"/>
  <sheetViews>
    <sheetView showGridLines="0" workbookViewId="0" topLeftCell="A1">
      <selection activeCell="A1" sqref="A1"/>
    </sheetView>
  </sheetViews>
  <sheetFormatPr defaultColWidth="8.00390625" defaultRowHeight="14.25"/>
  <cols>
    <col min="1" max="13" width="8.00390625" style="1" customWidth="1"/>
    <col min="14" max="14" width="9.125" style="1" customWidth="1"/>
    <col min="15" max="16384" width="8.00390625" style="1" customWidth="1"/>
  </cols>
  <sheetData>
    <row r="1" spans="1:14" ht="12.75">
      <c r="A1" s="91" t="s">
        <v>271</v>
      </c>
      <c r="B1" s="148"/>
      <c r="N1" s="131" t="s">
        <v>382</v>
      </c>
    </row>
    <row r="3" ht="12.75">
      <c r="A3" s="3" t="s">
        <v>616</v>
      </c>
    </row>
    <row r="7" ht="12.75">
      <c r="A7" s="4" t="s">
        <v>666</v>
      </c>
    </row>
    <row r="9" ht="12.75">
      <c r="A9" s="91" t="s">
        <v>573</v>
      </c>
    </row>
    <row r="10" ht="12.75">
      <c r="A10" s="91" t="s">
        <v>667</v>
      </c>
    </row>
    <row r="11" ht="12.75">
      <c r="A11" s="91" t="s">
        <v>668</v>
      </c>
    </row>
    <row r="12" ht="12.75">
      <c r="A12" s="91" t="s">
        <v>809</v>
      </c>
    </row>
    <row r="14" ht="12.75">
      <c r="A14" s="1" t="s">
        <v>291</v>
      </c>
    </row>
    <row r="17" spans="4:14" ht="12.75">
      <c r="D17" s="38"/>
      <c r="E17" s="38"/>
      <c r="G17" s="38"/>
      <c r="H17" s="12" t="s">
        <v>669</v>
      </c>
      <c r="I17" s="38"/>
      <c r="J17" s="12" t="s">
        <v>292</v>
      </c>
      <c r="K17" s="38"/>
      <c r="L17" s="39" t="s">
        <v>669</v>
      </c>
      <c r="M17" s="38"/>
      <c r="N17" s="39" t="s">
        <v>292</v>
      </c>
    </row>
    <row r="18" spans="1:14" ht="12.75">
      <c r="A18" s="91" t="s">
        <v>311</v>
      </c>
      <c r="G18" s="38"/>
      <c r="H18" s="14">
        <v>2004</v>
      </c>
      <c r="I18" s="42"/>
      <c r="J18" s="14">
        <v>2004</v>
      </c>
      <c r="K18" s="9"/>
      <c r="L18" s="42">
        <v>2003</v>
      </c>
      <c r="M18" s="42"/>
      <c r="N18" s="42">
        <v>2003</v>
      </c>
    </row>
    <row r="19" spans="8:10" ht="12.75">
      <c r="H19" s="3"/>
      <c r="J19" s="3"/>
    </row>
    <row r="20" spans="1:14" ht="12.75">
      <c r="A20" s="1" t="s">
        <v>293</v>
      </c>
      <c r="H20" s="195">
        <v>14.92</v>
      </c>
      <c r="I20" s="58"/>
      <c r="J20" s="195">
        <v>14.27</v>
      </c>
      <c r="L20" s="58">
        <v>13.9</v>
      </c>
      <c r="M20" s="58"/>
      <c r="N20" s="58">
        <v>12.73</v>
      </c>
    </row>
    <row r="21" spans="8:14" ht="12.75">
      <c r="H21" s="195"/>
      <c r="I21" s="58"/>
      <c r="J21" s="195"/>
      <c r="L21" s="58"/>
      <c r="M21" s="58"/>
      <c r="N21" s="58"/>
    </row>
    <row r="22" spans="1:14" ht="12.75">
      <c r="A22" s="1" t="s">
        <v>294</v>
      </c>
      <c r="H22" s="195">
        <v>196.73</v>
      </c>
      <c r="I22" s="58"/>
      <c r="J22" s="195">
        <v>198.08</v>
      </c>
      <c r="L22" s="58">
        <v>191.85</v>
      </c>
      <c r="M22" s="58"/>
      <c r="N22" s="58">
        <v>189.32</v>
      </c>
    </row>
    <row r="23" spans="8:14" ht="12.75">
      <c r="H23" s="195"/>
      <c r="I23" s="58"/>
      <c r="J23" s="195"/>
      <c r="L23" s="58"/>
      <c r="M23" s="58"/>
      <c r="N23" s="58"/>
    </row>
    <row r="24" spans="1:14" ht="12.75">
      <c r="A24" s="1" t="s">
        <v>295</v>
      </c>
      <c r="H24" s="195">
        <v>7.3</v>
      </c>
      <c r="I24" s="58"/>
      <c r="J24" s="195">
        <v>6.96</v>
      </c>
      <c r="L24" s="58">
        <v>6.8</v>
      </c>
      <c r="M24" s="58"/>
      <c r="N24" s="58">
        <v>6.21</v>
      </c>
    </row>
    <row r="25" spans="8:14" ht="12.75">
      <c r="H25" s="195"/>
      <c r="I25" s="58"/>
      <c r="J25" s="195"/>
      <c r="L25" s="58"/>
      <c r="M25" s="58"/>
      <c r="N25" s="58"/>
    </row>
    <row r="26" spans="1:14" ht="12.75">
      <c r="A26" s="1" t="s">
        <v>296</v>
      </c>
      <c r="H26" s="195">
        <v>3.13</v>
      </c>
      <c r="I26" s="58"/>
      <c r="J26" s="195">
        <v>3.1</v>
      </c>
      <c r="L26" s="58">
        <v>3.04</v>
      </c>
      <c r="M26" s="58"/>
      <c r="N26" s="58">
        <v>2.85</v>
      </c>
    </row>
    <row r="27" spans="8:14" ht="12.75">
      <c r="H27" s="195"/>
      <c r="I27" s="58"/>
      <c r="J27" s="195"/>
      <c r="L27" s="58"/>
      <c r="M27" s="58"/>
      <c r="N27" s="58"/>
    </row>
    <row r="28" spans="1:14" ht="12.75">
      <c r="A28" s="1" t="s">
        <v>297</v>
      </c>
      <c r="H28" s="195">
        <v>60.84</v>
      </c>
      <c r="I28" s="58"/>
      <c r="J28" s="195">
        <v>61.1</v>
      </c>
      <c r="L28" s="58">
        <v>60.78</v>
      </c>
      <c r="M28" s="58"/>
      <c r="N28" s="58">
        <v>56.24</v>
      </c>
    </row>
    <row r="29" spans="8:14" ht="12.75">
      <c r="H29" s="195"/>
      <c r="I29" s="58"/>
      <c r="J29" s="195"/>
      <c r="L29" s="58"/>
      <c r="M29" s="58"/>
      <c r="N29" s="58"/>
    </row>
    <row r="30" spans="1:14" ht="12.75">
      <c r="A30" s="1" t="s">
        <v>298</v>
      </c>
      <c r="H30" s="195">
        <v>1.92</v>
      </c>
      <c r="I30" s="58"/>
      <c r="J30" s="195">
        <v>1.83</v>
      </c>
      <c r="L30" s="58">
        <v>1.79</v>
      </c>
      <c r="M30" s="58"/>
      <c r="N30" s="58">
        <v>1.64</v>
      </c>
    </row>
    <row r="31" spans="12:14" ht="12.75">
      <c r="L31" s="58"/>
      <c r="M31" s="58"/>
      <c r="N31" s="58"/>
    </row>
  </sheetData>
  <printOptions/>
  <pageMargins left="0.7" right="0.38" top="0.72" bottom="1" header="0.5" footer="0.5"/>
  <pageSetup horizontalDpi="600" verticalDpi="600" orientation="landscape" paperSize="9" scale="98" r:id="rId1"/>
</worksheet>
</file>

<file path=xl/worksheets/sheet22.xml><?xml version="1.0" encoding="utf-8"?>
<worksheet xmlns="http://schemas.openxmlformats.org/spreadsheetml/2006/main" xmlns:r="http://schemas.openxmlformats.org/officeDocument/2006/relationships">
  <sheetPr codeName="Sheet21"/>
  <dimension ref="A1:P64"/>
  <sheetViews>
    <sheetView showGridLines="0" zoomScale="60" zoomScaleNormal="60" zoomScaleSheetLayoutView="75" workbookViewId="0" topLeftCell="A1">
      <selection activeCell="A1" sqref="A1"/>
    </sheetView>
  </sheetViews>
  <sheetFormatPr defaultColWidth="14.25390625" defaultRowHeight="25.5" customHeight="1"/>
  <cols>
    <col min="1" max="1" width="5.25390625" style="719" customWidth="1"/>
    <col min="2" max="2" width="4.00390625" style="719" customWidth="1"/>
    <col min="3" max="3" width="14.375" style="719" customWidth="1"/>
    <col min="4" max="6" width="8.00390625" style="719" customWidth="1"/>
    <col min="7" max="7" width="14.50390625" style="726" customWidth="1"/>
    <col min="8" max="8" width="23.25390625" style="726" customWidth="1"/>
    <col min="9" max="9" width="20.375" style="719" customWidth="1"/>
    <col min="10" max="10" width="12.375" style="719" customWidth="1"/>
    <col min="11" max="11" width="17.875" style="719" customWidth="1"/>
    <col min="12" max="12" width="28.875" style="718" customWidth="1"/>
    <col min="13" max="13" width="16.25390625" style="718" customWidth="1"/>
    <col min="14" max="14" width="14.25390625" style="721" customWidth="1"/>
    <col min="15" max="16384" width="14.25390625" style="719" customWidth="1"/>
  </cols>
  <sheetData>
    <row r="1" spans="1:14" s="712" customFormat="1" ht="12.75" customHeight="1">
      <c r="A1" s="710" t="s">
        <v>271</v>
      </c>
      <c r="B1" s="711"/>
      <c r="C1" s="710"/>
      <c r="D1" s="710"/>
      <c r="F1" s="713"/>
      <c r="G1" s="713"/>
      <c r="H1" s="713"/>
      <c r="I1" s="713"/>
      <c r="K1" s="714"/>
      <c r="L1" s="715" t="s">
        <v>383</v>
      </c>
      <c r="N1" s="713"/>
    </row>
    <row r="2" spans="1:11" s="712" customFormat="1" ht="12.75" customHeight="1">
      <c r="A2" s="710"/>
      <c r="B2" s="710"/>
      <c r="C2" s="710"/>
      <c r="D2" s="710"/>
      <c r="E2" s="710"/>
      <c r="F2" s="713"/>
      <c r="G2" s="713"/>
      <c r="H2" s="713"/>
      <c r="I2" s="713"/>
      <c r="J2" s="716"/>
      <c r="K2" s="714"/>
    </row>
    <row r="3" spans="1:13" ht="12.75" customHeight="1">
      <c r="A3" s="717" t="s">
        <v>616</v>
      </c>
      <c r="B3" s="710"/>
      <c r="C3" s="710"/>
      <c r="D3" s="710"/>
      <c r="E3" s="710"/>
      <c r="F3" s="718"/>
      <c r="G3" s="719"/>
      <c r="H3" s="719"/>
      <c r="J3" s="716"/>
      <c r="L3" s="720"/>
      <c r="M3" s="720"/>
    </row>
    <row r="4" spans="1:12" ht="12.75" customHeight="1">
      <c r="A4" s="722"/>
      <c r="B4" s="710"/>
      <c r="C4" s="710"/>
      <c r="D4" s="710"/>
      <c r="E4" s="710"/>
      <c r="F4" s="718"/>
      <c r="G4" s="719"/>
      <c r="H4" s="719"/>
      <c r="I4" s="723">
        <v>2004</v>
      </c>
      <c r="J4" s="724"/>
      <c r="K4" s="725">
        <v>2003</v>
      </c>
      <c r="L4" s="725">
        <v>2003</v>
      </c>
    </row>
    <row r="5" spans="8:12" ht="12.75" customHeight="1">
      <c r="H5" s="719"/>
      <c r="I5" s="727"/>
      <c r="J5" s="724"/>
      <c r="K5" s="725"/>
      <c r="L5" s="725"/>
    </row>
    <row r="6" spans="2:12" ht="12.75" customHeight="1">
      <c r="B6" s="710"/>
      <c r="C6" s="710"/>
      <c r="D6" s="710"/>
      <c r="E6" s="710"/>
      <c r="F6" s="718"/>
      <c r="G6" s="719"/>
      <c r="H6" s="719"/>
      <c r="I6" s="726"/>
      <c r="J6" s="728"/>
      <c r="K6" s="725"/>
      <c r="L6" s="723" t="s">
        <v>756</v>
      </c>
    </row>
    <row r="7" spans="1:12" ht="12.75" customHeight="1">
      <c r="A7" s="729" t="s">
        <v>670</v>
      </c>
      <c r="B7" s="730"/>
      <c r="C7" s="730"/>
      <c r="D7" s="730"/>
      <c r="E7" s="730"/>
      <c r="F7" s="730"/>
      <c r="G7" s="731"/>
      <c r="H7" s="719"/>
      <c r="I7" s="726"/>
      <c r="K7" s="732" t="s">
        <v>310</v>
      </c>
      <c r="L7" s="723" t="s">
        <v>758</v>
      </c>
    </row>
    <row r="8" spans="1:12" ht="12.75" customHeight="1">
      <c r="A8" s="718"/>
      <c r="B8" s="718"/>
      <c r="C8" s="718"/>
      <c r="D8" s="718"/>
      <c r="E8" s="718"/>
      <c r="F8" s="718"/>
      <c r="G8" s="719"/>
      <c r="H8" s="719"/>
      <c r="I8" s="723" t="s">
        <v>404</v>
      </c>
      <c r="J8" s="716"/>
      <c r="K8" s="732" t="s">
        <v>712</v>
      </c>
      <c r="L8" s="723" t="s">
        <v>308</v>
      </c>
    </row>
    <row r="9" spans="2:12" ht="12.75" customHeight="1">
      <c r="B9" s="718"/>
      <c r="C9" s="718"/>
      <c r="D9" s="718"/>
      <c r="E9" s="718"/>
      <c r="F9" s="718"/>
      <c r="G9" s="719"/>
      <c r="H9" s="719"/>
      <c r="I9" s="723"/>
      <c r="J9" s="716"/>
      <c r="K9" s="723"/>
      <c r="L9" s="723" t="s">
        <v>713</v>
      </c>
    </row>
    <row r="10" spans="1:12" ht="12.75" customHeight="1">
      <c r="A10" s="733" t="s">
        <v>818</v>
      </c>
      <c r="B10" s="734"/>
      <c r="C10" s="734"/>
      <c r="D10" s="734"/>
      <c r="E10" s="734"/>
      <c r="F10" s="734"/>
      <c r="G10" s="735"/>
      <c r="H10" s="734"/>
      <c r="I10" s="736" t="s">
        <v>52</v>
      </c>
      <c r="J10" s="737"/>
      <c r="K10" s="738" t="s">
        <v>52</v>
      </c>
      <c r="L10" s="738" t="s">
        <v>52</v>
      </c>
    </row>
    <row r="11" spans="1:12" ht="12.75" customHeight="1">
      <c r="A11" s="726"/>
      <c r="I11" s="726"/>
      <c r="J11" s="739"/>
      <c r="K11" s="739"/>
      <c r="L11" s="739"/>
    </row>
    <row r="12" spans="1:12" ht="12.75" customHeight="1">
      <c r="A12" s="740" t="s">
        <v>8</v>
      </c>
      <c r="B12" s="740"/>
      <c r="C12" s="740"/>
      <c r="D12" s="740"/>
      <c r="E12" s="740"/>
      <c r="F12" s="740"/>
      <c r="G12" s="741"/>
      <c r="H12" s="741"/>
      <c r="I12" s="741"/>
      <c r="L12" s="719"/>
    </row>
    <row r="13" spans="1:12" ht="12.75" customHeight="1">
      <c r="A13" s="740"/>
      <c r="B13" s="740" t="s">
        <v>822</v>
      </c>
      <c r="C13" s="740"/>
      <c r="D13" s="740"/>
      <c r="E13" s="740"/>
      <c r="F13" s="740"/>
      <c r="G13" s="741"/>
      <c r="H13" s="741"/>
      <c r="I13" s="742">
        <v>156</v>
      </c>
      <c r="J13" s="743"/>
      <c r="K13" s="743">
        <v>148</v>
      </c>
      <c r="L13" s="743">
        <v>132</v>
      </c>
    </row>
    <row r="14" spans="1:12" ht="12.75" customHeight="1">
      <c r="A14" s="740"/>
      <c r="B14" s="740" t="s">
        <v>1</v>
      </c>
      <c r="C14" s="740"/>
      <c r="D14" s="740"/>
      <c r="E14" s="740"/>
      <c r="F14" s="740"/>
      <c r="G14" s="741"/>
      <c r="H14" s="741"/>
      <c r="I14" s="744">
        <v>161</v>
      </c>
      <c r="J14" s="745"/>
      <c r="K14" s="745">
        <v>49</v>
      </c>
      <c r="L14" s="745">
        <v>44</v>
      </c>
    </row>
    <row r="15" spans="1:12" ht="12.75" customHeight="1">
      <c r="A15" s="740"/>
      <c r="B15" s="740" t="s">
        <v>125</v>
      </c>
      <c r="D15" s="740"/>
      <c r="E15" s="740"/>
      <c r="F15" s="740"/>
      <c r="G15" s="741"/>
      <c r="H15" s="741"/>
      <c r="I15" s="746">
        <f>SUM(I13:I14)</f>
        <v>317</v>
      </c>
      <c r="J15" s="743"/>
      <c r="K15" s="743">
        <f>SUM(K13:K14)</f>
        <v>197</v>
      </c>
      <c r="L15" s="743">
        <f>SUM(L13:L14)</f>
        <v>176</v>
      </c>
    </row>
    <row r="16" spans="1:12" ht="12.75" customHeight="1">
      <c r="A16" s="740"/>
      <c r="B16" s="740" t="s">
        <v>261</v>
      </c>
      <c r="C16" s="740"/>
      <c r="D16" s="740"/>
      <c r="E16" s="740"/>
      <c r="F16" s="740"/>
      <c r="G16" s="741"/>
      <c r="H16" s="741"/>
      <c r="I16" s="744">
        <v>-14</v>
      </c>
      <c r="J16" s="745"/>
      <c r="K16" s="745">
        <v>-3</v>
      </c>
      <c r="L16" s="745">
        <v>-3</v>
      </c>
    </row>
    <row r="17" spans="2:12" ht="12.75" customHeight="1">
      <c r="B17" s="747" t="s">
        <v>101</v>
      </c>
      <c r="C17" s="740"/>
      <c r="D17" s="740"/>
      <c r="E17" s="740"/>
      <c r="F17" s="740"/>
      <c r="G17" s="741"/>
      <c r="H17" s="741"/>
      <c r="I17" s="746">
        <f>SUM(I15:I16)</f>
        <v>303</v>
      </c>
      <c r="J17" s="743"/>
      <c r="K17" s="743">
        <f>SUM(K15:K16)</f>
        <v>194</v>
      </c>
      <c r="L17" s="743">
        <f>SUM(L15:L16)</f>
        <v>173</v>
      </c>
    </row>
    <row r="18" spans="1:12" ht="12.75" customHeight="1">
      <c r="A18" s="747"/>
      <c r="B18" s="740"/>
      <c r="C18" s="740"/>
      <c r="D18" s="740"/>
      <c r="E18" s="740"/>
      <c r="F18" s="740"/>
      <c r="G18" s="741"/>
      <c r="H18" s="741"/>
      <c r="I18" s="742"/>
      <c r="J18" s="743"/>
      <c r="K18" s="743"/>
      <c r="L18" s="743"/>
    </row>
    <row r="19" spans="1:12" ht="12.75" customHeight="1">
      <c r="A19" s="740" t="s">
        <v>305</v>
      </c>
      <c r="B19" s="740"/>
      <c r="C19" s="740"/>
      <c r="D19" s="740"/>
      <c r="E19" s="740"/>
      <c r="F19" s="740"/>
      <c r="G19" s="741"/>
      <c r="H19" s="741"/>
      <c r="I19" s="742"/>
      <c r="J19" s="748"/>
      <c r="K19" s="748"/>
      <c r="L19" s="748"/>
    </row>
    <row r="20" spans="1:12" ht="12.75" customHeight="1">
      <c r="A20" s="740"/>
      <c r="B20" s="740" t="s">
        <v>822</v>
      </c>
      <c r="C20" s="740"/>
      <c r="D20" s="740"/>
      <c r="E20" s="740"/>
      <c r="F20" s="740"/>
      <c r="G20" s="741"/>
      <c r="H20" s="741"/>
      <c r="I20" s="742">
        <v>312</v>
      </c>
      <c r="J20" s="743"/>
      <c r="K20" s="743">
        <v>291</v>
      </c>
      <c r="L20" s="743">
        <v>262</v>
      </c>
    </row>
    <row r="21" spans="1:12" ht="12.75" customHeight="1">
      <c r="A21" s="740"/>
      <c r="B21" s="740" t="s">
        <v>1</v>
      </c>
      <c r="C21" s="740"/>
      <c r="D21" s="740"/>
      <c r="E21" s="740"/>
      <c r="F21" s="740"/>
      <c r="G21" s="741"/>
      <c r="H21" s="741"/>
      <c r="I21" s="744">
        <v>69</v>
      </c>
      <c r="J21" s="749"/>
      <c r="K21" s="750">
        <v>74</v>
      </c>
      <c r="L21" s="749">
        <v>66</v>
      </c>
    </row>
    <row r="22" spans="1:12" ht="12.75" customHeight="1">
      <c r="A22" s="740"/>
      <c r="B22" s="740" t="s">
        <v>444</v>
      </c>
      <c r="C22" s="740"/>
      <c r="D22" s="740"/>
      <c r="E22" s="740"/>
      <c r="F22" s="740"/>
      <c r="G22" s="741"/>
      <c r="H22" s="741"/>
      <c r="I22" s="751">
        <f>SUM(I20:I21)</f>
        <v>381</v>
      </c>
      <c r="J22" s="752"/>
      <c r="K22" s="752">
        <f>SUM(K20:K21)</f>
        <v>365</v>
      </c>
      <c r="L22" s="752">
        <f>SUM(L20:L21)</f>
        <v>328</v>
      </c>
    </row>
    <row r="23" spans="1:12" ht="12.75" customHeight="1">
      <c r="A23" s="740"/>
      <c r="B23" s="740" t="s">
        <v>441</v>
      </c>
      <c r="C23" s="740"/>
      <c r="D23" s="740"/>
      <c r="E23" s="740"/>
      <c r="F23" s="740"/>
      <c r="G23" s="741"/>
      <c r="H23" s="741"/>
      <c r="I23" s="744">
        <v>19</v>
      </c>
      <c r="J23" s="749"/>
      <c r="K23" s="750">
        <v>13</v>
      </c>
      <c r="L23" s="749">
        <v>11</v>
      </c>
    </row>
    <row r="24" spans="2:12" ht="12.75" customHeight="1">
      <c r="B24" s="747" t="s">
        <v>671</v>
      </c>
      <c r="C24" s="740"/>
      <c r="D24" s="740"/>
      <c r="E24" s="740"/>
      <c r="F24" s="740"/>
      <c r="G24" s="741"/>
      <c r="H24" s="741"/>
      <c r="I24" s="746">
        <f>I22+I23</f>
        <v>400</v>
      </c>
      <c r="J24" s="743"/>
      <c r="K24" s="743">
        <f>SUM(K22:K23)</f>
        <v>378</v>
      </c>
      <c r="L24" s="743">
        <f>L22+L23</f>
        <v>339</v>
      </c>
    </row>
    <row r="25" spans="1:12" ht="12.75" customHeight="1">
      <c r="A25" s="740"/>
      <c r="B25" s="740"/>
      <c r="C25" s="740"/>
      <c r="D25" s="740"/>
      <c r="E25" s="740"/>
      <c r="F25" s="740"/>
      <c r="G25" s="741"/>
      <c r="H25" s="741"/>
      <c r="I25" s="742"/>
      <c r="J25" s="743"/>
      <c r="K25" s="753"/>
      <c r="L25" s="753"/>
    </row>
    <row r="26" spans="1:12" ht="12.75" customHeight="1">
      <c r="A26" s="740" t="s">
        <v>405</v>
      </c>
      <c r="B26" s="740"/>
      <c r="C26" s="740"/>
      <c r="D26" s="740"/>
      <c r="E26" s="740"/>
      <c r="F26" s="740"/>
      <c r="G26" s="741"/>
      <c r="H26" s="741"/>
      <c r="I26" s="742">
        <v>421</v>
      </c>
      <c r="J26" s="743"/>
      <c r="K26" s="743">
        <v>289</v>
      </c>
      <c r="L26" s="743">
        <v>295</v>
      </c>
    </row>
    <row r="27" spans="1:12" ht="12.75" customHeight="1">
      <c r="A27" s="740"/>
      <c r="B27" s="740"/>
      <c r="C27" s="740"/>
      <c r="D27" s="740"/>
      <c r="E27" s="740"/>
      <c r="F27" s="740"/>
      <c r="G27" s="741"/>
      <c r="H27" s="741"/>
      <c r="I27" s="746"/>
      <c r="J27" s="743"/>
      <c r="K27" s="743"/>
      <c r="L27" s="743"/>
    </row>
    <row r="28" spans="1:12" ht="12.75" customHeight="1">
      <c r="A28" s="740" t="s">
        <v>406</v>
      </c>
      <c r="B28" s="740"/>
      <c r="C28" s="740"/>
      <c r="D28" s="740"/>
      <c r="E28" s="740"/>
      <c r="F28" s="740"/>
      <c r="G28" s="741"/>
      <c r="H28" s="741"/>
      <c r="I28" s="754">
        <f>I26+I24+I17</f>
        <v>1124</v>
      </c>
      <c r="J28" s="755"/>
      <c r="K28" s="755">
        <f>K26+K24+K17</f>
        <v>861</v>
      </c>
      <c r="L28" s="755">
        <f>L26+L24+L17</f>
        <v>807</v>
      </c>
    </row>
    <row r="29" spans="1:12" ht="12.75" customHeight="1">
      <c r="A29" s="740"/>
      <c r="B29" s="740"/>
      <c r="C29" s="740"/>
      <c r="D29" s="740"/>
      <c r="E29" s="740"/>
      <c r="F29" s="740"/>
      <c r="G29" s="741"/>
      <c r="H29" s="741"/>
      <c r="I29" s="742"/>
      <c r="J29" s="756"/>
      <c r="K29" s="756"/>
      <c r="L29" s="756"/>
    </row>
    <row r="30" spans="1:12" ht="12.75" customHeight="1">
      <c r="A30" s="740"/>
      <c r="B30" s="740"/>
      <c r="C30" s="740"/>
      <c r="D30" s="740"/>
      <c r="E30" s="740"/>
      <c r="F30" s="740"/>
      <c r="G30" s="741"/>
      <c r="H30" s="741"/>
      <c r="I30" s="742"/>
      <c r="J30" s="756"/>
      <c r="K30" s="756"/>
      <c r="L30" s="756"/>
    </row>
    <row r="31" spans="1:12" ht="12.75" customHeight="1">
      <c r="A31" s="740" t="s">
        <v>4</v>
      </c>
      <c r="B31" s="740"/>
      <c r="C31" s="740"/>
      <c r="D31" s="740"/>
      <c r="E31" s="740"/>
      <c r="F31" s="740"/>
      <c r="G31" s="741"/>
      <c r="H31" s="741"/>
      <c r="I31" s="744">
        <v>8596</v>
      </c>
      <c r="J31" s="757"/>
      <c r="K31" s="745">
        <v>7005</v>
      </c>
      <c r="L31" s="745">
        <v>6762</v>
      </c>
    </row>
    <row r="32" spans="1:12" ht="12.75" customHeight="1">
      <c r="A32" s="740"/>
      <c r="B32" s="740"/>
      <c r="C32" s="740"/>
      <c r="D32" s="740"/>
      <c r="E32" s="740"/>
      <c r="F32" s="740"/>
      <c r="G32" s="741"/>
      <c r="H32" s="741"/>
      <c r="I32" s="758"/>
      <c r="J32" s="759"/>
      <c r="K32" s="760"/>
      <c r="L32" s="760"/>
    </row>
    <row r="33" spans="1:12" ht="12.75" customHeight="1">
      <c r="A33" s="740"/>
      <c r="B33" s="740"/>
      <c r="C33" s="740"/>
      <c r="D33" s="740"/>
      <c r="E33" s="740"/>
      <c r="F33" s="740"/>
      <c r="G33" s="741"/>
      <c r="H33" s="741"/>
      <c r="I33" s="758"/>
      <c r="J33" s="759"/>
      <c r="K33" s="760"/>
      <c r="L33" s="760"/>
    </row>
    <row r="34" spans="1:12" ht="12.75" customHeight="1">
      <c r="A34" s="722"/>
      <c r="B34" s="740"/>
      <c r="C34" s="740"/>
      <c r="D34" s="740"/>
      <c r="E34" s="740"/>
      <c r="F34" s="740"/>
      <c r="G34" s="741"/>
      <c r="H34" s="741"/>
      <c r="I34" s="761">
        <v>2004</v>
      </c>
      <c r="J34" s="762"/>
      <c r="K34" s="763">
        <v>2003</v>
      </c>
      <c r="L34" s="763">
        <v>2003</v>
      </c>
    </row>
    <row r="35" spans="1:12" ht="12.75" customHeight="1">
      <c r="A35" s="722"/>
      <c r="B35" s="740"/>
      <c r="C35" s="740"/>
      <c r="D35" s="740"/>
      <c r="E35" s="740"/>
      <c r="F35" s="740"/>
      <c r="G35" s="741"/>
      <c r="H35" s="741"/>
      <c r="I35" s="764"/>
      <c r="J35" s="759"/>
      <c r="K35" s="765"/>
      <c r="L35" s="765"/>
    </row>
    <row r="36" spans="7:12" ht="12.75" customHeight="1">
      <c r="G36" s="719"/>
      <c r="H36" s="719"/>
      <c r="I36" s="766"/>
      <c r="J36" s="767"/>
      <c r="K36" s="768"/>
      <c r="L36" s="732" t="s">
        <v>756</v>
      </c>
    </row>
    <row r="37" spans="2:14" ht="12.75" customHeight="1">
      <c r="B37" s="769"/>
      <c r="C37" s="769"/>
      <c r="D37" s="769"/>
      <c r="E37" s="769"/>
      <c r="F37" s="769"/>
      <c r="G37" s="769"/>
      <c r="H37" s="769"/>
      <c r="I37" s="766"/>
      <c r="J37" s="770"/>
      <c r="K37" s="723"/>
      <c r="L37" s="732" t="s">
        <v>758</v>
      </c>
      <c r="N37" s="719"/>
    </row>
    <row r="38" spans="2:14" ht="12.75" customHeight="1">
      <c r="B38" s="769"/>
      <c r="C38" s="769"/>
      <c r="D38" s="769"/>
      <c r="E38" s="771"/>
      <c r="F38" s="771"/>
      <c r="G38" s="771"/>
      <c r="H38" s="771"/>
      <c r="I38" s="732" t="s">
        <v>404</v>
      </c>
      <c r="J38" s="772"/>
      <c r="K38" s="732" t="s">
        <v>310</v>
      </c>
      <c r="L38" s="732" t="s">
        <v>308</v>
      </c>
      <c r="N38" s="719"/>
    </row>
    <row r="39" spans="2:14" ht="12.75" customHeight="1">
      <c r="B39" s="769"/>
      <c r="C39" s="769"/>
      <c r="D39" s="769"/>
      <c r="E39" s="771"/>
      <c r="F39" s="771"/>
      <c r="G39" s="771"/>
      <c r="H39" s="771"/>
      <c r="I39" s="732"/>
      <c r="J39" s="772"/>
      <c r="K39" s="732" t="s">
        <v>712</v>
      </c>
      <c r="L39" s="732" t="s">
        <v>713</v>
      </c>
      <c r="N39" s="719"/>
    </row>
    <row r="40" spans="1:14" ht="12.75" customHeight="1">
      <c r="A40" s="733" t="s">
        <v>7</v>
      </c>
      <c r="B40" s="773"/>
      <c r="C40" s="773"/>
      <c r="D40" s="773"/>
      <c r="E40" s="774"/>
      <c r="F40" s="774"/>
      <c r="G40" s="775"/>
      <c r="H40" s="775"/>
      <c r="I40" s="776" t="s">
        <v>52</v>
      </c>
      <c r="J40" s="777"/>
      <c r="K40" s="778" t="s">
        <v>52</v>
      </c>
      <c r="L40" s="778" t="s">
        <v>52</v>
      </c>
      <c r="N40" s="719"/>
    </row>
    <row r="41" spans="1:14" ht="12.75" customHeight="1">
      <c r="A41" s="779"/>
      <c r="B41" s="780"/>
      <c r="C41" s="780"/>
      <c r="D41" s="780"/>
      <c r="E41" s="781"/>
      <c r="F41" s="781"/>
      <c r="G41" s="782"/>
      <c r="H41" s="782"/>
      <c r="I41" s="783"/>
      <c r="J41" s="784"/>
      <c r="K41" s="785"/>
      <c r="L41" s="785"/>
      <c r="N41" s="719"/>
    </row>
    <row r="42" spans="1:14" ht="12.75" customHeight="1">
      <c r="A42" s="721" t="s">
        <v>8</v>
      </c>
      <c r="B42" s="786"/>
      <c r="C42" s="786"/>
      <c r="D42" s="786"/>
      <c r="E42" s="781"/>
      <c r="F42" s="781"/>
      <c r="G42" s="787"/>
      <c r="H42" s="787"/>
      <c r="I42" s="783"/>
      <c r="J42" s="788"/>
      <c r="K42" s="789"/>
      <c r="L42" s="789"/>
      <c r="N42" s="719"/>
    </row>
    <row r="43" spans="2:16" s="721" customFormat="1" ht="12.75" customHeight="1">
      <c r="B43" s="721" t="s">
        <v>125</v>
      </c>
      <c r="D43" s="780"/>
      <c r="E43" s="790"/>
      <c r="F43" s="790"/>
      <c r="G43" s="786"/>
      <c r="H43" s="786"/>
      <c r="I43" s="791">
        <v>196</v>
      </c>
      <c r="J43" s="792"/>
      <c r="K43" s="792">
        <v>143</v>
      </c>
      <c r="L43" s="792">
        <v>128</v>
      </c>
      <c r="O43" s="719"/>
      <c r="P43" s="719"/>
    </row>
    <row r="44" spans="2:16" s="721" customFormat="1" ht="12.75" customHeight="1">
      <c r="B44" s="721" t="s">
        <v>261</v>
      </c>
      <c r="C44" s="793"/>
      <c r="D44" s="780"/>
      <c r="E44" s="790"/>
      <c r="F44" s="790"/>
      <c r="G44" s="794"/>
      <c r="H44" s="794"/>
      <c r="I44" s="795">
        <v>-14</v>
      </c>
      <c r="J44" s="796"/>
      <c r="K44" s="797">
        <v>-3</v>
      </c>
      <c r="L44" s="796">
        <v>-3</v>
      </c>
      <c r="O44" s="719"/>
      <c r="P44" s="719"/>
    </row>
    <row r="45" spans="2:16" s="721" customFormat="1" ht="12.75" customHeight="1">
      <c r="B45" s="747" t="s">
        <v>101</v>
      </c>
      <c r="C45" s="786"/>
      <c r="D45" s="786"/>
      <c r="E45" s="790"/>
      <c r="F45" s="790"/>
      <c r="G45" s="787"/>
      <c r="H45" s="787"/>
      <c r="I45" s="791">
        <f>SUM(I43:I44)</f>
        <v>182</v>
      </c>
      <c r="J45" s="798"/>
      <c r="K45" s="799">
        <f>SUM(K43:K44)</f>
        <v>140</v>
      </c>
      <c r="L45" s="799">
        <f>SUM(L43:L44)</f>
        <v>125</v>
      </c>
      <c r="O45" s="719"/>
      <c r="P45" s="719"/>
    </row>
    <row r="46" spans="1:16" s="721" customFormat="1" ht="12.75" customHeight="1">
      <c r="A46" s="747"/>
      <c r="B46" s="786"/>
      <c r="C46" s="786"/>
      <c r="D46" s="786"/>
      <c r="E46" s="790"/>
      <c r="F46" s="790"/>
      <c r="G46" s="787"/>
      <c r="H46" s="787"/>
      <c r="I46" s="791"/>
      <c r="J46" s="798"/>
      <c r="K46" s="799"/>
      <c r="L46" s="799"/>
      <c r="O46" s="719"/>
      <c r="P46" s="719"/>
    </row>
    <row r="47" spans="1:16" s="721" customFormat="1" ht="12.75" customHeight="1">
      <c r="A47" s="747" t="s">
        <v>305</v>
      </c>
      <c r="B47" s="793"/>
      <c r="C47" s="780"/>
      <c r="D47" s="780"/>
      <c r="E47" s="790"/>
      <c r="F47" s="790"/>
      <c r="G47" s="786"/>
      <c r="H47" s="786"/>
      <c r="L47" s="792"/>
      <c r="O47" s="719"/>
      <c r="P47" s="719"/>
    </row>
    <row r="48" spans="1:16" s="721" customFormat="1" ht="12.75" customHeight="1">
      <c r="A48" s="747"/>
      <c r="B48" s="793" t="s">
        <v>597</v>
      </c>
      <c r="C48" s="780"/>
      <c r="D48" s="780"/>
      <c r="E48" s="790"/>
      <c r="F48" s="790"/>
      <c r="G48" s="786"/>
      <c r="H48" s="786"/>
      <c r="I48" s="791">
        <v>126</v>
      </c>
      <c r="J48" s="800"/>
      <c r="K48" s="792">
        <v>85</v>
      </c>
      <c r="L48" s="792">
        <v>77</v>
      </c>
      <c r="O48" s="719"/>
      <c r="P48" s="719"/>
    </row>
    <row r="49" spans="1:16" s="721" customFormat="1" ht="12.75" customHeight="1">
      <c r="A49" s="747"/>
      <c r="B49" s="793" t="s">
        <v>441</v>
      </c>
      <c r="C49" s="780"/>
      <c r="D49" s="780"/>
      <c r="E49" s="790"/>
      <c r="F49" s="790"/>
      <c r="G49" s="786"/>
      <c r="H49" s="786"/>
      <c r="I49" s="791">
        <v>19</v>
      </c>
      <c r="J49" s="800"/>
      <c r="K49" s="792">
        <v>13</v>
      </c>
      <c r="L49" s="792">
        <v>11</v>
      </c>
      <c r="O49" s="719"/>
      <c r="P49" s="719"/>
    </row>
    <row r="50" spans="2:16" s="721" customFormat="1" ht="12.75" customHeight="1">
      <c r="B50" s="747" t="s">
        <v>671</v>
      </c>
      <c r="C50" s="780"/>
      <c r="D50" s="780"/>
      <c r="E50" s="790"/>
      <c r="F50" s="790"/>
      <c r="G50" s="786"/>
      <c r="H50" s="786"/>
      <c r="I50" s="801">
        <f>I48+I49</f>
        <v>145</v>
      </c>
      <c r="J50" s="802"/>
      <c r="K50" s="803">
        <f>K48+K49</f>
        <v>98</v>
      </c>
      <c r="L50" s="803">
        <v>88</v>
      </c>
      <c r="O50" s="719"/>
      <c r="P50" s="719"/>
    </row>
    <row r="51" spans="1:16" s="721" customFormat="1" ht="12.75" customHeight="1">
      <c r="A51" s="747"/>
      <c r="B51" s="786"/>
      <c r="C51" s="786"/>
      <c r="D51" s="786"/>
      <c r="E51" s="790"/>
      <c r="F51" s="790"/>
      <c r="G51" s="787"/>
      <c r="H51" s="787"/>
      <c r="I51" s="791"/>
      <c r="J51" s="792"/>
      <c r="K51" s="792"/>
      <c r="L51" s="792"/>
      <c r="O51" s="719"/>
      <c r="P51" s="719"/>
    </row>
    <row r="52" spans="1:16" s="721" customFormat="1" ht="12.75" customHeight="1">
      <c r="A52" s="740" t="s">
        <v>405</v>
      </c>
      <c r="D52" s="780"/>
      <c r="E52" s="790"/>
      <c r="F52" s="790"/>
      <c r="G52" s="786"/>
      <c r="H52" s="786"/>
      <c r="I52" s="791">
        <v>276</v>
      </c>
      <c r="J52" s="798"/>
      <c r="K52" s="792">
        <v>186</v>
      </c>
      <c r="L52" s="792">
        <v>192</v>
      </c>
      <c r="O52" s="719"/>
      <c r="P52" s="719"/>
    </row>
    <row r="53" spans="1:16" s="721" customFormat="1" ht="12.75" customHeight="1">
      <c r="A53" s="740"/>
      <c r="B53" s="786"/>
      <c r="C53" s="786"/>
      <c r="D53" s="786"/>
      <c r="E53" s="781"/>
      <c r="F53" s="781"/>
      <c r="G53" s="787"/>
      <c r="H53" s="787"/>
      <c r="I53" s="791"/>
      <c r="J53" s="799"/>
      <c r="K53" s="797"/>
      <c r="L53" s="792"/>
      <c r="O53" s="719"/>
      <c r="P53" s="719"/>
    </row>
    <row r="54" spans="1:16" s="721" customFormat="1" ht="12.75" customHeight="1">
      <c r="A54" s="740" t="s">
        <v>406</v>
      </c>
      <c r="B54" s="804"/>
      <c r="C54" s="804"/>
      <c r="D54" s="804"/>
      <c r="E54" s="804"/>
      <c r="F54" s="804"/>
      <c r="G54" s="804"/>
      <c r="H54" s="804"/>
      <c r="I54" s="805">
        <f>I45+I50+I52</f>
        <v>603</v>
      </c>
      <c r="J54" s="806"/>
      <c r="K54" s="806">
        <f>K45+K50+K52</f>
        <v>424</v>
      </c>
      <c r="L54" s="806">
        <f>L45+L50+L52</f>
        <v>405</v>
      </c>
      <c r="O54" s="719"/>
      <c r="P54" s="719"/>
    </row>
    <row r="55" spans="1:12" ht="12.75" customHeight="1">
      <c r="A55" s="807"/>
      <c r="B55" s="804"/>
      <c r="C55" s="804"/>
      <c r="D55" s="804"/>
      <c r="E55" s="804"/>
      <c r="F55" s="804"/>
      <c r="G55" s="804"/>
      <c r="H55" s="804"/>
      <c r="I55" s="791"/>
      <c r="J55" s="791"/>
      <c r="K55" s="799"/>
      <c r="L55" s="799"/>
    </row>
    <row r="56" spans="1:12" ht="12.75" customHeight="1">
      <c r="A56" s="807"/>
      <c r="B56" s="804"/>
      <c r="C56" s="804"/>
      <c r="D56" s="804"/>
      <c r="E56" s="804"/>
      <c r="F56" s="804"/>
      <c r="G56" s="804"/>
      <c r="H56" s="804"/>
      <c r="I56" s="808"/>
      <c r="J56" s="791"/>
      <c r="K56" s="799"/>
      <c r="L56" s="799"/>
    </row>
    <row r="57" spans="1:12" ht="12.75" customHeight="1">
      <c r="A57" s="740" t="s">
        <v>4</v>
      </c>
      <c r="B57" s="740"/>
      <c r="C57" s="740"/>
      <c r="D57" s="740"/>
      <c r="E57" s="740"/>
      <c r="F57" s="740"/>
      <c r="G57" s="741"/>
      <c r="H57" s="741"/>
      <c r="I57" s="809">
        <v>4281</v>
      </c>
      <c r="J57" s="757"/>
      <c r="K57" s="745">
        <v>3240</v>
      </c>
      <c r="L57" s="745">
        <v>3060</v>
      </c>
    </row>
    <row r="58" spans="1:12" ht="12.75" customHeight="1">
      <c r="A58" s="807"/>
      <c r="B58" s="804"/>
      <c r="C58" s="804"/>
      <c r="D58" s="804"/>
      <c r="E58" s="804"/>
      <c r="F58" s="804"/>
      <c r="G58" s="804"/>
      <c r="H58" s="804"/>
      <c r="I58" s="804"/>
      <c r="J58" s="810"/>
      <c r="K58" s="811"/>
      <c r="L58" s="811"/>
    </row>
    <row r="59" spans="1:13" ht="12.75" customHeight="1">
      <c r="A59" s="812" t="s">
        <v>130</v>
      </c>
      <c r="B59" s="804"/>
      <c r="C59" s="804"/>
      <c r="D59" s="804"/>
      <c r="E59" s="804"/>
      <c r="F59" s="804"/>
      <c r="G59" s="804"/>
      <c r="H59" s="804"/>
      <c r="I59" s="804"/>
      <c r="J59" s="813"/>
      <c r="K59" s="811"/>
      <c r="L59" s="811"/>
      <c r="M59" s="811"/>
    </row>
    <row r="60" spans="1:13" ht="12.75" customHeight="1">
      <c r="A60" s="804"/>
      <c r="B60" s="804"/>
      <c r="C60" s="804"/>
      <c r="D60" s="804"/>
      <c r="E60" s="804"/>
      <c r="F60" s="804"/>
      <c r="G60" s="804"/>
      <c r="H60" s="804"/>
      <c r="I60" s="804"/>
      <c r="J60" s="814"/>
      <c r="K60" s="815"/>
      <c r="L60" s="811"/>
      <c r="M60" s="811"/>
    </row>
    <row r="61" spans="1:13" ht="12.75" customHeight="1">
      <c r="A61" s="721" t="s">
        <v>714</v>
      </c>
      <c r="B61" s="721" t="s">
        <v>575</v>
      </c>
      <c r="C61" s="721"/>
      <c r="D61" s="721"/>
      <c r="E61" s="721"/>
      <c r="F61" s="721"/>
      <c r="G61" s="779"/>
      <c r="H61" s="779"/>
      <c r="I61" s="721"/>
      <c r="J61" s="721"/>
      <c r="K61" s="721"/>
      <c r="L61" s="740"/>
      <c r="M61" s="816"/>
    </row>
    <row r="62" ht="12.75" customHeight="1">
      <c r="M62" s="740"/>
    </row>
    <row r="63" spans="1:13" ht="12.75" customHeight="1">
      <c r="A63" s="807" t="s">
        <v>410</v>
      </c>
      <c r="B63" s="804" t="s">
        <v>672</v>
      </c>
      <c r="C63" s="721"/>
      <c r="D63" s="721"/>
      <c r="E63" s="721"/>
      <c r="F63" s="721"/>
      <c r="G63" s="779"/>
      <c r="H63" s="779"/>
      <c r="I63" s="721"/>
      <c r="J63" s="721"/>
      <c r="K63" s="721"/>
      <c r="L63" s="740"/>
      <c r="M63" s="740"/>
    </row>
    <row r="64" spans="1:2" ht="12.75" customHeight="1">
      <c r="A64" s="740"/>
      <c r="B64" s="740" t="s">
        <v>715</v>
      </c>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sheetData>
  <printOptions/>
  <pageMargins left="0.76" right="0.88" top="0.48" bottom="0.33" header="0.48" footer="0.28"/>
  <pageSetup horizontalDpi="600" verticalDpi="600" orientation="landscape" paperSize="9" scale="65" r:id="rId1"/>
</worksheet>
</file>

<file path=xl/worksheets/sheet23.xml><?xml version="1.0" encoding="utf-8"?>
<worksheet xmlns="http://schemas.openxmlformats.org/spreadsheetml/2006/main" xmlns:r="http://schemas.openxmlformats.org/officeDocument/2006/relationships">
  <dimension ref="A1:M38"/>
  <sheetViews>
    <sheetView showGridLines="0" workbookViewId="0" topLeftCell="A1">
      <selection activeCell="A1" sqref="A1"/>
    </sheetView>
  </sheetViews>
  <sheetFormatPr defaultColWidth="14.25390625" defaultRowHeight="25.5" customHeight="1"/>
  <cols>
    <col min="1" max="1" width="5.00390625" style="102" customWidth="1"/>
    <col min="2" max="2" width="4.00390625" style="102" customWidth="1"/>
    <col min="3" max="3" width="14.375" style="102" customWidth="1"/>
    <col min="4" max="4" width="8.00390625" style="102" customWidth="1"/>
    <col min="5" max="5" width="8.25390625" style="102" customWidth="1"/>
    <col min="6" max="6" width="8.00390625" style="102" customWidth="1"/>
    <col min="7" max="8" width="14.50390625" style="107" customWidth="1"/>
    <col min="9" max="9" width="12.75390625" style="102" customWidth="1"/>
    <col min="10" max="10" width="1.875" style="102" customWidth="1"/>
    <col min="11" max="11" width="13.50390625" style="101" customWidth="1"/>
    <col min="12" max="12" width="14.625" style="101" customWidth="1"/>
    <col min="13" max="13" width="9.375" style="104" customWidth="1"/>
    <col min="14" max="16384" width="14.25390625" style="102" customWidth="1"/>
  </cols>
  <sheetData>
    <row r="1" spans="1:13" s="96" customFormat="1" ht="12.75" customHeight="1">
      <c r="A1" s="91" t="s">
        <v>271</v>
      </c>
      <c r="B1" s="8"/>
      <c r="C1" s="8"/>
      <c r="D1" s="8"/>
      <c r="F1" s="97"/>
      <c r="G1" s="97"/>
      <c r="H1" s="97"/>
      <c r="I1" s="97"/>
      <c r="J1" s="98"/>
      <c r="K1" s="99"/>
      <c r="L1" s="71" t="s">
        <v>384</v>
      </c>
      <c r="M1" s="97"/>
    </row>
    <row r="2" spans="1:10" s="96" customFormat="1" ht="12.75" customHeight="1">
      <c r="A2" s="8"/>
      <c r="B2" s="8"/>
      <c r="C2" s="8"/>
      <c r="D2" s="8"/>
      <c r="E2" s="8"/>
      <c r="F2" s="97"/>
      <c r="G2" s="97"/>
      <c r="H2" s="97"/>
      <c r="I2" s="97"/>
      <c r="J2" s="98"/>
    </row>
    <row r="3" spans="1:12" ht="12.75" customHeight="1">
      <c r="A3" s="3" t="s">
        <v>616</v>
      </c>
      <c r="B3" s="8"/>
      <c r="C3" s="8"/>
      <c r="D3" s="8"/>
      <c r="E3" s="8"/>
      <c r="F3" s="101"/>
      <c r="G3" s="102"/>
      <c r="H3" s="102"/>
      <c r="K3" s="103"/>
      <c r="L3" s="103"/>
    </row>
    <row r="4" spans="1:12" ht="12.75" customHeight="1">
      <c r="A4" s="3"/>
      <c r="B4" s="8"/>
      <c r="C4" s="8"/>
      <c r="D4" s="8"/>
      <c r="E4" s="8"/>
      <c r="F4" s="101"/>
      <c r="G4" s="102"/>
      <c r="H4" s="102"/>
      <c r="K4" s="103"/>
      <c r="L4" s="103"/>
    </row>
    <row r="5" spans="1:12" ht="12.75" customHeight="1">
      <c r="A5" s="10"/>
      <c r="B5" s="8"/>
      <c r="C5" s="8"/>
      <c r="D5" s="8"/>
      <c r="E5" s="8"/>
      <c r="F5" s="101"/>
      <c r="G5" s="102"/>
      <c r="H5" s="102"/>
      <c r="K5" s="103"/>
      <c r="L5" s="103"/>
    </row>
    <row r="6" spans="1:12" ht="12.75" customHeight="1">
      <c r="A6" s="11"/>
      <c r="B6" s="8"/>
      <c r="C6" s="8"/>
      <c r="D6" s="8"/>
      <c r="E6" s="8"/>
      <c r="F6" s="101"/>
      <c r="G6" s="102"/>
      <c r="H6" s="102"/>
      <c r="I6" s="299">
        <v>2004</v>
      </c>
      <c r="K6" s="667">
        <v>2003</v>
      </c>
      <c r="L6" s="667">
        <v>2003</v>
      </c>
    </row>
    <row r="7" spans="8:12" ht="12.75" customHeight="1">
      <c r="H7" s="102"/>
      <c r="I7" s="234"/>
      <c r="K7" s="103"/>
      <c r="L7" s="103"/>
    </row>
    <row r="8" spans="2:12" ht="12.75" customHeight="1">
      <c r="B8" s="8"/>
      <c r="C8" s="8"/>
      <c r="D8" s="8"/>
      <c r="E8" s="8"/>
      <c r="F8" s="101"/>
      <c r="G8" s="102"/>
      <c r="H8" s="102"/>
      <c r="I8" s="107"/>
      <c r="J8" s="100"/>
      <c r="K8" s="103"/>
      <c r="L8" s="100" t="s">
        <v>756</v>
      </c>
    </row>
    <row r="9" spans="1:12" ht="12.75" customHeight="1">
      <c r="A9" s="124" t="s">
        <v>673</v>
      </c>
      <c r="B9" s="125"/>
      <c r="C9" s="125"/>
      <c r="D9" s="125"/>
      <c r="E9" s="125"/>
      <c r="F9" s="125"/>
      <c r="G9" s="126"/>
      <c r="H9" s="102"/>
      <c r="I9" s="233" t="s">
        <v>404</v>
      </c>
      <c r="J9" s="100"/>
      <c r="K9" s="100" t="s">
        <v>674</v>
      </c>
      <c r="L9" s="100" t="s">
        <v>758</v>
      </c>
    </row>
    <row r="10" spans="1:12" ht="12.75" customHeight="1">
      <c r="A10" s="101"/>
      <c r="B10" s="101"/>
      <c r="C10" s="101"/>
      <c r="D10" s="101"/>
      <c r="E10" s="101"/>
      <c r="F10" s="101"/>
      <c r="G10" s="102"/>
      <c r="H10" s="102"/>
      <c r="I10" s="233"/>
      <c r="J10" s="100"/>
      <c r="K10" s="103" t="s">
        <v>675</v>
      </c>
      <c r="L10" s="100" t="s">
        <v>308</v>
      </c>
    </row>
    <row r="11" spans="2:12" ht="12.75" customHeight="1">
      <c r="B11" s="101"/>
      <c r="C11" s="101"/>
      <c r="D11" s="101"/>
      <c r="E11" s="101"/>
      <c r="F11" s="101"/>
      <c r="G11" s="102"/>
      <c r="H11" s="102"/>
      <c r="I11" s="233"/>
      <c r="J11" s="100"/>
      <c r="K11" s="100"/>
      <c r="L11" s="100" t="s">
        <v>412</v>
      </c>
    </row>
    <row r="12" spans="1:12" ht="12.75" customHeight="1">
      <c r="A12" s="13" t="s">
        <v>445</v>
      </c>
      <c r="B12" s="105"/>
      <c r="C12" s="105"/>
      <c r="D12" s="105"/>
      <c r="E12" s="105"/>
      <c r="F12" s="105"/>
      <c r="G12" s="123"/>
      <c r="H12" s="105"/>
      <c r="I12" s="235" t="s">
        <v>52</v>
      </c>
      <c r="J12" s="106"/>
      <c r="K12" s="106" t="s">
        <v>52</v>
      </c>
      <c r="L12" s="106" t="s">
        <v>52</v>
      </c>
    </row>
    <row r="13" spans="1:12" ht="12.75" customHeight="1">
      <c r="A13" s="107"/>
      <c r="I13" s="107"/>
      <c r="J13" s="108"/>
      <c r="K13" s="108"/>
      <c r="L13" s="108"/>
    </row>
    <row r="14" spans="1:12" ht="12.75" customHeight="1">
      <c r="A14" s="109" t="s">
        <v>387</v>
      </c>
      <c r="B14" s="109"/>
      <c r="C14" s="109"/>
      <c r="D14" s="109"/>
      <c r="E14" s="109"/>
      <c r="F14" s="109"/>
      <c r="G14" s="110"/>
      <c r="H14" s="110"/>
      <c r="I14" s="282">
        <v>817</v>
      </c>
      <c r="J14" s="283"/>
      <c r="K14" s="283">
        <v>584</v>
      </c>
      <c r="L14" s="283">
        <v>584</v>
      </c>
    </row>
    <row r="15" spans="1:12" ht="12.75" customHeight="1">
      <c r="A15" s="109" t="s">
        <v>8</v>
      </c>
      <c r="B15" s="109"/>
      <c r="C15" s="109"/>
      <c r="D15" s="109"/>
      <c r="E15" s="109"/>
      <c r="F15" s="109"/>
      <c r="G15" s="110"/>
      <c r="H15" s="110"/>
      <c r="I15" s="282">
        <v>453</v>
      </c>
      <c r="J15" s="284"/>
      <c r="K15" s="284">
        <v>418</v>
      </c>
      <c r="L15" s="284">
        <v>374</v>
      </c>
    </row>
    <row r="16" spans="1:12" ht="12.75" customHeight="1">
      <c r="A16" s="109" t="s">
        <v>79</v>
      </c>
      <c r="B16" s="109"/>
      <c r="C16" s="109"/>
      <c r="D16" s="109"/>
      <c r="E16" s="109"/>
      <c r="F16" s="109"/>
      <c r="G16" s="110"/>
      <c r="H16" s="110"/>
      <c r="I16" s="282">
        <v>576</v>
      </c>
      <c r="J16" s="284"/>
      <c r="K16" s="284">
        <v>555</v>
      </c>
      <c r="L16" s="284">
        <v>506</v>
      </c>
    </row>
    <row r="17" spans="1:12" ht="12.75" customHeight="1">
      <c r="A17" s="109" t="s">
        <v>101</v>
      </c>
      <c r="B17" s="109"/>
      <c r="D17" s="109"/>
      <c r="E17" s="109"/>
      <c r="F17" s="109"/>
      <c r="G17" s="110"/>
      <c r="H17" s="110"/>
      <c r="I17" s="672">
        <f>SUM(I14:I16)</f>
        <v>1846</v>
      </c>
      <c r="J17" s="673"/>
      <c r="K17" s="673">
        <f>K14+K15+K16</f>
        <v>1557</v>
      </c>
      <c r="L17" s="673">
        <v>1464</v>
      </c>
    </row>
    <row r="18" spans="1:12" ht="30" customHeight="1">
      <c r="A18" s="109"/>
      <c r="B18" s="109"/>
      <c r="C18" s="109"/>
      <c r="D18" s="109"/>
      <c r="E18" s="109"/>
      <c r="F18" s="109"/>
      <c r="G18" s="110"/>
      <c r="H18" s="110"/>
      <c r="I18" s="282"/>
      <c r="J18" s="284"/>
      <c r="K18" s="284"/>
      <c r="L18" s="284"/>
    </row>
    <row r="19" spans="1:12" ht="12.75" customHeight="1">
      <c r="A19" s="123" t="s">
        <v>446</v>
      </c>
      <c r="B19" s="285"/>
      <c r="C19" s="286"/>
      <c r="D19" s="286"/>
      <c r="E19" s="286"/>
      <c r="F19" s="286"/>
      <c r="G19" s="287"/>
      <c r="H19" s="287"/>
      <c r="I19" s="288"/>
      <c r="J19" s="289"/>
      <c r="K19" s="289"/>
      <c r="L19" s="289"/>
    </row>
    <row r="20" spans="1:12" ht="12.75" customHeight="1">
      <c r="A20" s="111"/>
      <c r="B20" s="109"/>
      <c r="C20" s="109"/>
      <c r="D20" s="109"/>
      <c r="E20" s="109"/>
      <c r="F20" s="109"/>
      <c r="G20" s="110"/>
      <c r="H20" s="110"/>
      <c r="I20" s="282"/>
      <c r="J20" s="284"/>
      <c r="K20" s="284"/>
      <c r="L20" s="284"/>
    </row>
    <row r="21" spans="1:12" ht="12.75" customHeight="1">
      <c r="A21" s="109" t="s">
        <v>190</v>
      </c>
      <c r="B21" s="109"/>
      <c r="C21" s="109"/>
      <c r="D21" s="109"/>
      <c r="E21" s="109"/>
      <c r="F21" s="109"/>
      <c r="G21" s="110"/>
      <c r="H21" s="110"/>
      <c r="I21" s="282">
        <v>5845</v>
      </c>
      <c r="J21" s="284"/>
      <c r="K21" s="284">
        <v>3797</v>
      </c>
      <c r="L21" s="284">
        <v>3797</v>
      </c>
    </row>
    <row r="22" spans="1:12" ht="12.75" customHeight="1">
      <c r="A22" s="109" t="s">
        <v>8</v>
      </c>
      <c r="B22" s="109"/>
      <c r="C22" s="109"/>
      <c r="D22" s="109"/>
      <c r="E22" s="109"/>
      <c r="F22" s="109"/>
      <c r="G22" s="110"/>
      <c r="H22" s="110"/>
      <c r="I22" s="282">
        <v>418</v>
      </c>
      <c r="J22" s="284"/>
      <c r="K22" s="284">
        <v>159</v>
      </c>
      <c r="L22" s="284">
        <v>142</v>
      </c>
    </row>
    <row r="23" spans="1:12" ht="12.75" customHeight="1">
      <c r="A23" s="109" t="s">
        <v>79</v>
      </c>
      <c r="B23" s="109"/>
      <c r="C23" s="109"/>
      <c r="D23" s="109"/>
      <c r="E23" s="109"/>
      <c r="F23" s="109"/>
      <c r="G23" s="110"/>
      <c r="H23" s="110"/>
      <c r="I23" s="282">
        <v>18845</v>
      </c>
      <c r="J23" s="290"/>
      <c r="K23" s="290">
        <v>18157</v>
      </c>
      <c r="L23" s="290">
        <v>16864</v>
      </c>
    </row>
    <row r="24" spans="1:12" ht="12.75" customHeight="1">
      <c r="A24" s="109" t="s">
        <v>101</v>
      </c>
      <c r="B24" s="111"/>
      <c r="C24" s="109"/>
      <c r="D24" s="109"/>
      <c r="E24" s="109"/>
      <c r="F24" s="109"/>
      <c r="G24" s="110"/>
      <c r="H24" s="110"/>
      <c r="I24" s="672">
        <f>SUM(I21:I23)</f>
        <v>25108</v>
      </c>
      <c r="J24" s="673"/>
      <c r="K24" s="673">
        <f>SUM(K21:K23)</f>
        <v>22113</v>
      </c>
      <c r="L24" s="673">
        <f>SUM(L21:L23)</f>
        <v>20803</v>
      </c>
    </row>
    <row r="25" spans="1:12" ht="30" customHeight="1">
      <c r="A25" s="109"/>
      <c r="B25" s="109"/>
      <c r="C25" s="109"/>
      <c r="D25" s="109"/>
      <c r="E25" s="109"/>
      <c r="F25" s="109"/>
      <c r="G25" s="110"/>
      <c r="H25" s="110"/>
      <c r="I25" s="282"/>
      <c r="J25" s="284"/>
      <c r="K25" s="291"/>
      <c r="L25" s="291"/>
    </row>
    <row r="26" spans="1:12" ht="12.75" customHeight="1">
      <c r="A26" s="287" t="s">
        <v>447</v>
      </c>
      <c r="B26" s="286"/>
      <c r="C26" s="286"/>
      <c r="D26" s="286"/>
      <c r="E26" s="286"/>
      <c r="F26" s="286"/>
      <c r="G26" s="287"/>
      <c r="H26" s="287"/>
      <c r="I26" s="292"/>
      <c r="J26" s="289"/>
      <c r="K26" s="289"/>
      <c r="L26" s="289"/>
    </row>
    <row r="27" spans="1:12" ht="12.75" customHeight="1">
      <c r="A27" s="109"/>
      <c r="B27" s="109"/>
      <c r="C27" s="109"/>
      <c r="D27" s="109"/>
      <c r="E27" s="109"/>
      <c r="F27" s="109"/>
      <c r="G27" s="110"/>
      <c r="H27" s="110"/>
      <c r="I27" s="293"/>
      <c r="J27" s="284"/>
      <c r="K27" s="284"/>
      <c r="L27" s="284"/>
    </row>
    <row r="28" spans="1:12" ht="12.75" customHeight="1">
      <c r="A28" s="109" t="s">
        <v>300</v>
      </c>
      <c r="B28" s="109"/>
      <c r="C28" s="109"/>
      <c r="D28" s="109"/>
      <c r="E28" s="109"/>
      <c r="F28" s="109"/>
      <c r="G28" s="110"/>
      <c r="H28" s="110"/>
      <c r="I28" s="294">
        <v>12130</v>
      </c>
      <c r="J28" s="294"/>
      <c r="K28" s="295">
        <v>9183</v>
      </c>
      <c r="L28" s="295">
        <v>8658</v>
      </c>
    </row>
    <row r="29" spans="1:12" ht="12.75" customHeight="1">
      <c r="A29" s="109" t="s">
        <v>448</v>
      </c>
      <c r="B29" s="109"/>
      <c r="C29" s="109"/>
      <c r="D29" s="109"/>
      <c r="E29" s="109"/>
      <c r="F29" s="109"/>
      <c r="G29" s="110"/>
      <c r="H29" s="110"/>
      <c r="I29" s="292">
        <f>I24</f>
        <v>25108</v>
      </c>
      <c r="J29" s="292"/>
      <c r="K29" s="828">
        <f>K24</f>
        <v>22113</v>
      </c>
      <c r="L29" s="828">
        <f>L24</f>
        <v>20803</v>
      </c>
    </row>
    <row r="30" spans="1:12" ht="12.75" customHeight="1">
      <c r="A30" s="109" t="s">
        <v>101</v>
      </c>
      <c r="B30" s="109"/>
      <c r="C30" s="109"/>
      <c r="D30" s="109"/>
      <c r="E30" s="109"/>
      <c r="F30" s="109"/>
      <c r="G30" s="110"/>
      <c r="H30" s="110"/>
      <c r="I30" s="674">
        <f>SUM(I28:I29)</f>
        <v>37238</v>
      </c>
      <c r="J30" s="675"/>
      <c r="K30" s="675">
        <f>SUM(K28:K29)</f>
        <v>31296</v>
      </c>
      <c r="L30" s="675">
        <f>SUM(L28:L29)</f>
        <v>29461</v>
      </c>
    </row>
    <row r="31" spans="1:12" ht="12.75" customHeight="1">
      <c r="A31" s="109"/>
      <c r="B31" s="109"/>
      <c r="C31" s="109"/>
      <c r="D31" s="109"/>
      <c r="E31" s="109"/>
      <c r="F31" s="109"/>
      <c r="G31" s="110"/>
      <c r="H31" s="110"/>
      <c r="I31" s="110"/>
      <c r="J31" s="296"/>
      <c r="K31" s="297"/>
      <c r="L31" s="297"/>
    </row>
    <row r="32" spans="1:12" ht="12.75" customHeight="1">
      <c r="A32" s="109"/>
      <c r="B32" s="109"/>
      <c r="C32" s="109"/>
      <c r="D32" s="109"/>
      <c r="E32" s="109"/>
      <c r="F32" s="109"/>
      <c r="G32" s="110"/>
      <c r="H32" s="110"/>
      <c r="I32" s="109"/>
      <c r="J32" s="296"/>
      <c r="K32" s="297"/>
      <c r="L32" s="297"/>
    </row>
    <row r="33" spans="1:12" ht="12.75" customHeight="1">
      <c r="A33" s="115"/>
      <c r="B33" s="114"/>
      <c r="C33" s="114"/>
      <c r="D33" s="114"/>
      <c r="E33" s="114"/>
      <c r="F33" s="114"/>
      <c r="G33" s="114"/>
      <c r="H33" s="114"/>
      <c r="I33" s="114"/>
      <c r="J33" s="113"/>
      <c r="K33" s="113"/>
      <c r="L33" s="296"/>
    </row>
    <row r="34" spans="1:12" ht="12.75" customHeight="1">
      <c r="A34" s="122" t="s">
        <v>130</v>
      </c>
      <c r="B34" s="114"/>
      <c r="C34" s="114"/>
      <c r="D34" s="114"/>
      <c r="E34" s="114"/>
      <c r="F34" s="114"/>
      <c r="G34" s="114"/>
      <c r="H34" s="114"/>
      <c r="I34" s="114"/>
      <c r="J34" s="113"/>
      <c r="K34" s="113"/>
      <c r="L34" s="296"/>
    </row>
    <row r="35" spans="1:12" ht="12.75" customHeight="1">
      <c r="A35" s="114"/>
      <c r="B35" s="114"/>
      <c r="C35" s="114"/>
      <c r="D35" s="114"/>
      <c r="E35" s="114"/>
      <c r="F35" s="114"/>
      <c r="G35" s="114"/>
      <c r="H35" s="114"/>
      <c r="I35" s="114"/>
      <c r="J35" s="116"/>
      <c r="K35" s="113"/>
      <c r="L35" s="296"/>
    </row>
    <row r="36" spans="1:12" ht="12.75" customHeight="1">
      <c r="A36" s="115" t="s">
        <v>411</v>
      </c>
      <c r="B36" s="114" t="s">
        <v>774</v>
      </c>
      <c r="C36" s="114"/>
      <c r="D36" s="114"/>
      <c r="E36" s="114"/>
      <c r="F36" s="114"/>
      <c r="G36" s="114"/>
      <c r="H36" s="114"/>
      <c r="I36" s="114"/>
      <c r="J36" s="117"/>
      <c r="K36" s="117"/>
      <c r="L36" s="298"/>
    </row>
    <row r="37" spans="1:12" ht="12.75" customHeight="1">
      <c r="A37" s="109"/>
      <c r="B37" s="109"/>
      <c r="C37" s="109"/>
      <c r="D37" s="109"/>
      <c r="E37" s="109"/>
      <c r="F37" s="109"/>
      <c r="G37" s="104"/>
      <c r="H37" s="104"/>
      <c r="I37" s="104"/>
      <c r="J37" s="118"/>
      <c r="K37" s="118"/>
      <c r="L37" s="118"/>
    </row>
    <row r="38" spans="1:12" ht="12.75" customHeight="1">
      <c r="A38" s="119"/>
      <c r="B38" s="104"/>
      <c r="C38" s="104"/>
      <c r="D38" s="104"/>
      <c r="E38" s="104"/>
      <c r="F38" s="104"/>
      <c r="G38" s="104"/>
      <c r="H38" s="104"/>
      <c r="I38" s="104"/>
      <c r="J38" s="112"/>
      <c r="K38" s="112"/>
      <c r="L38" s="112"/>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sheetData>
  <printOptions/>
  <pageMargins left="0.68" right="0.33" top="0.48" bottom="0.48" header="0.34" footer="0.17"/>
  <pageSetup horizontalDpi="600" verticalDpi="600" orientation="landscape" paperSize="9" scale="93" r:id="rId1"/>
</worksheet>
</file>

<file path=xl/worksheets/sheet24.xml><?xml version="1.0" encoding="utf-8"?>
<worksheet xmlns="http://schemas.openxmlformats.org/spreadsheetml/2006/main" xmlns:r="http://schemas.openxmlformats.org/officeDocument/2006/relationships">
  <sheetPr>
    <pageSetUpPr fitToPage="1"/>
  </sheetPr>
  <dimension ref="A1:AO261"/>
  <sheetViews>
    <sheetView zoomScale="75" zoomScaleNormal="75" workbookViewId="0" topLeftCell="A1">
      <selection activeCell="A1" sqref="A1"/>
    </sheetView>
  </sheetViews>
  <sheetFormatPr defaultColWidth="9.00390625" defaultRowHeight="14.25"/>
  <cols>
    <col min="1" max="1" width="1.75390625" style="301" customWidth="1"/>
    <col min="2" max="2" width="2.625" style="301" customWidth="1"/>
    <col min="3" max="3" width="37.00390625" style="301" customWidth="1"/>
    <col min="4" max="4" width="9.375" style="301" customWidth="1"/>
    <col min="5" max="6" width="9.00390625" style="301" customWidth="1"/>
    <col min="7" max="7" width="1.625" style="301" customWidth="1"/>
    <col min="8" max="9" width="9.25390625" style="301" customWidth="1"/>
    <col min="10" max="10" width="9.00390625" style="301" customWidth="1"/>
    <col min="11" max="11" width="1.4921875" style="301" customWidth="1"/>
    <col min="12" max="12" width="9.625" style="301" customWidth="1"/>
    <col min="13" max="13" width="9.75390625" style="301" customWidth="1"/>
    <col min="14" max="14" width="8.125" style="301" customWidth="1"/>
    <col min="15" max="15" width="1.625" style="301" customWidth="1"/>
    <col min="16" max="16" width="11.125" style="301" customWidth="1"/>
    <col min="17" max="17" width="9.125" style="301" customWidth="1"/>
    <col min="18" max="20" width="9.00390625" style="301" customWidth="1"/>
    <col min="21" max="21" width="8.375" style="301" customWidth="1"/>
    <col min="22" max="16384" width="9.00390625" style="301" customWidth="1"/>
  </cols>
  <sheetData>
    <row r="1" spans="2:19" ht="18">
      <c r="B1" s="302"/>
      <c r="C1" s="302"/>
      <c r="D1" s="303"/>
      <c r="E1" s="303"/>
      <c r="F1" s="303"/>
      <c r="G1" s="303"/>
      <c r="H1" s="303"/>
      <c r="I1" s="303"/>
      <c r="J1" s="303"/>
      <c r="K1" s="303"/>
      <c r="L1" s="303"/>
      <c r="M1" s="304" t="s">
        <v>618</v>
      </c>
      <c r="N1" s="304"/>
      <c r="O1" s="305"/>
      <c r="P1" s="304"/>
      <c r="Q1" s="306"/>
      <c r="S1" s="307"/>
    </row>
    <row r="2" spans="1:18" ht="12.75">
      <c r="A2" s="308"/>
      <c r="B2" s="309"/>
      <c r="C2" s="309"/>
      <c r="D2" s="309"/>
      <c r="E2" s="309"/>
      <c r="F2" s="309"/>
      <c r="G2" s="309"/>
      <c r="H2" s="309"/>
      <c r="I2" s="309"/>
      <c r="J2" s="309"/>
      <c r="K2" s="309"/>
      <c r="L2" s="309"/>
      <c r="M2" s="309"/>
      <c r="N2" s="309"/>
      <c r="O2" s="309"/>
      <c r="P2" s="310"/>
      <c r="Q2" s="309"/>
      <c r="R2" s="311"/>
    </row>
    <row r="3" spans="1:18" ht="18">
      <c r="A3" s="312" t="s">
        <v>449</v>
      </c>
      <c r="B3" s="313"/>
      <c r="C3" s="313"/>
      <c r="D3" s="313"/>
      <c r="E3" s="313"/>
      <c r="F3" s="313"/>
      <c r="G3" s="313"/>
      <c r="H3" s="313"/>
      <c r="I3" s="313"/>
      <c r="J3" s="313"/>
      <c r="K3" s="313"/>
      <c r="L3" s="313"/>
      <c r="M3" s="313"/>
      <c r="N3" s="313"/>
      <c r="O3" s="313"/>
      <c r="P3" s="313"/>
      <c r="Q3" s="313"/>
      <c r="R3" s="314"/>
    </row>
    <row r="4" spans="1:18" ht="18">
      <c r="A4" s="315"/>
      <c r="B4" s="316"/>
      <c r="C4" s="316"/>
      <c r="D4" s="316"/>
      <c r="E4" s="316"/>
      <c r="F4" s="316"/>
      <c r="G4" s="316"/>
      <c r="H4" s="316"/>
      <c r="I4" s="316"/>
      <c r="J4" s="316"/>
      <c r="K4" s="316"/>
      <c r="L4" s="316"/>
      <c r="M4" s="316"/>
      <c r="N4" s="316"/>
      <c r="O4" s="316"/>
      <c r="P4" s="317"/>
      <c r="Q4" s="316"/>
      <c r="R4" s="318"/>
    </row>
    <row r="5" ht="16.5" customHeight="1"/>
    <row r="6" spans="1:18" ht="16.5" customHeight="1">
      <c r="A6" s="319" t="s">
        <v>450</v>
      </c>
      <c r="B6" s="319"/>
      <c r="C6" s="320"/>
      <c r="D6" s="321"/>
      <c r="E6" s="322"/>
      <c r="F6" s="323"/>
      <c r="G6" s="323"/>
      <c r="H6" s="324"/>
      <c r="I6" s="325"/>
      <c r="J6" s="323"/>
      <c r="K6" s="323"/>
      <c r="L6" s="324"/>
      <c r="M6" s="325"/>
      <c r="N6" s="323"/>
      <c r="O6" s="326"/>
      <c r="P6" s="327"/>
      <c r="Q6" s="327"/>
      <c r="R6" s="327"/>
    </row>
    <row r="7" spans="1:15" ht="16.5" customHeight="1">
      <c r="A7" s="328"/>
      <c r="B7" s="317"/>
      <c r="C7" s="317"/>
      <c r="D7" s="329"/>
      <c r="E7" s="330"/>
      <c r="F7" s="331"/>
      <c r="G7" s="331"/>
      <c r="H7" s="332"/>
      <c r="I7" s="333"/>
      <c r="J7" s="331"/>
      <c r="K7" s="331"/>
      <c r="L7" s="332"/>
      <c r="M7" s="333"/>
      <c r="N7" s="331"/>
      <c r="O7" s="316"/>
    </row>
    <row r="8" spans="1:18" ht="18.75">
      <c r="A8" s="334"/>
      <c r="B8" s="335"/>
      <c r="C8" s="335"/>
      <c r="D8" s="336" t="s">
        <v>451</v>
      </c>
      <c r="E8" s="336"/>
      <c r="F8" s="336"/>
      <c r="G8" s="337"/>
      <c r="H8" s="336" t="s">
        <v>492</v>
      </c>
      <c r="I8" s="336"/>
      <c r="J8" s="336"/>
      <c r="K8" s="337"/>
      <c r="L8" s="336" t="s">
        <v>493</v>
      </c>
      <c r="M8" s="336"/>
      <c r="N8" s="336"/>
      <c r="O8" s="338"/>
      <c r="P8" s="339" t="s">
        <v>139</v>
      </c>
      <c r="Q8" s="336"/>
      <c r="R8" s="340"/>
    </row>
    <row r="9" spans="1:18" ht="3" customHeight="1">
      <c r="A9" s="341"/>
      <c r="B9" s="342"/>
      <c r="C9" s="342"/>
      <c r="D9" s="343"/>
      <c r="E9" s="343"/>
      <c r="F9" s="343"/>
      <c r="G9" s="343"/>
      <c r="H9" s="343"/>
      <c r="I9" s="343"/>
      <c r="J9" s="343"/>
      <c r="K9" s="343"/>
      <c r="L9" s="343"/>
      <c r="M9" s="343"/>
      <c r="N9" s="343"/>
      <c r="O9" s="344"/>
      <c r="P9" s="345"/>
      <c r="Q9" s="343"/>
      <c r="R9" s="346"/>
    </row>
    <row r="10" spans="1:18" s="354" customFormat="1" ht="30.75" customHeight="1">
      <c r="A10" s="347"/>
      <c r="B10" s="348"/>
      <c r="C10" s="348"/>
      <c r="D10" s="348" t="s">
        <v>452</v>
      </c>
      <c r="E10" s="348" t="s">
        <v>453</v>
      </c>
      <c r="F10" s="349" t="s">
        <v>454</v>
      </c>
      <c r="G10" s="350"/>
      <c r="H10" s="348" t="s">
        <v>452</v>
      </c>
      <c r="I10" s="348" t="s">
        <v>453</v>
      </c>
      <c r="J10" s="349" t="s">
        <v>454</v>
      </c>
      <c r="K10" s="350"/>
      <c r="L10" s="348" t="s">
        <v>452</v>
      </c>
      <c r="M10" s="348" t="s">
        <v>453</v>
      </c>
      <c r="N10" s="349" t="s">
        <v>454</v>
      </c>
      <c r="O10" s="351"/>
      <c r="P10" s="352" t="s">
        <v>452</v>
      </c>
      <c r="Q10" s="348" t="s">
        <v>453</v>
      </c>
      <c r="R10" s="353" t="s">
        <v>454</v>
      </c>
    </row>
    <row r="11" spans="1:18" s="362" customFormat="1" ht="15">
      <c r="A11" s="355"/>
      <c r="B11" s="356"/>
      <c r="C11" s="356"/>
      <c r="D11" s="357" t="s">
        <v>52</v>
      </c>
      <c r="E11" s="357" t="s">
        <v>52</v>
      </c>
      <c r="F11" s="357"/>
      <c r="G11" s="357"/>
      <c r="H11" s="357" t="s">
        <v>52</v>
      </c>
      <c r="I11" s="357" t="s">
        <v>52</v>
      </c>
      <c r="J11" s="357"/>
      <c r="K11" s="357"/>
      <c r="L11" s="357" t="s">
        <v>52</v>
      </c>
      <c r="M11" s="357" t="s">
        <v>52</v>
      </c>
      <c r="N11" s="358"/>
      <c r="O11" s="359"/>
      <c r="P11" s="360" t="s">
        <v>52</v>
      </c>
      <c r="Q11" s="357" t="s">
        <v>52</v>
      </c>
      <c r="R11" s="361"/>
    </row>
    <row r="12" spans="1:18" ht="12.75" customHeight="1">
      <c r="A12" s="363"/>
      <c r="B12" s="364"/>
      <c r="C12" s="364"/>
      <c r="D12" s="365"/>
      <c r="E12" s="366"/>
      <c r="F12" s="367"/>
      <c r="G12" s="367"/>
      <c r="H12" s="368"/>
      <c r="I12" s="369"/>
      <c r="J12" s="367"/>
      <c r="K12" s="367"/>
      <c r="L12" s="367"/>
      <c r="M12" s="367"/>
      <c r="N12" s="367"/>
      <c r="O12" s="367"/>
      <c r="P12" s="370"/>
      <c r="Q12" s="371"/>
      <c r="R12" s="372"/>
    </row>
    <row r="13" spans="1:22" ht="12.75">
      <c r="A13" s="363"/>
      <c r="B13" s="373" t="s">
        <v>455</v>
      </c>
      <c r="C13" s="364"/>
      <c r="D13" s="374">
        <v>6538</v>
      </c>
      <c r="E13" s="375">
        <v>4129</v>
      </c>
      <c r="F13" s="367">
        <v>0.5834342455800436</v>
      </c>
      <c r="G13" s="367"/>
      <c r="H13" s="374">
        <v>4420</v>
      </c>
      <c r="I13" s="375">
        <v>3628.1223398450293</v>
      </c>
      <c r="J13" s="367">
        <v>0.21830209481808158</v>
      </c>
      <c r="K13" s="376"/>
      <c r="L13" s="374">
        <v>1172</v>
      </c>
      <c r="M13" s="375">
        <v>901</v>
      </c>
      <c r="N13" s="367">
        <v>0.30077691453940064</v>
      </c>
      <c r="O13" s="376"/>
      <c r="P13" s="377">
        <v>12130</v>
      </c>
      <c r="Q13" s="375">
        <v>8658.12233984503</v>
      </c>
      <c r="R13" s="378">
        <v>0.401016401016401</v>
      </c>
      <c r="T13" s="379"/>
      <c r="U13" s="379"/>
      <c r="V13" s="379"/>
    </row>
    <row r="14" spans="1:22" ht="14.25">
      <c r="A14" s="363"/>
      <c r="B14" s="373" t="s">
        <v>494</v>
      </c>
      <c r="C14" s="364"/>
      <c r="D14" s="368">
        <v>5845</v>
      </c>
      <c r="E14" s="369">
        <v>3797</v>
      </c>
      <c r="F14" s="367">
        <v>0.5393731893600211</v>
      </c>
      <c r="G14" s="367"/>
      <c r="H14" s="368">
        <v>0</v>
      </c>
      <c r="I14" s="369">
        <v>0</v>
      </c>
      <c r="J14" s="367" t="s">
        <v>613</v>
      </c>
      <c r="K14" s="367"/>
      <c r="L14" s="368">
        <v>18845</v>
      </c>
      <c r="M14" s="380">
        <v>16863.5</v>
      </c>
      <c r="N14" s="367">
        <v>0.11746916508538899</v>
      </c>
      <c r="O14" s="367"/>
      <c r="P14" s="377">
        <v>24690</v>
      </c>
      <c r="Q14" s="375">
        <v>20660.5</v>
      </c>
      <c r="R14" s="378">
        <v>0.1950050820386235</v>
      </c>
      <c r="T14" s="379"/>
      <c r="U14" s="379"/>
      <c r="V14" s="379"/>
    </row>
    <row r="15" spans="1:22" ht="12.75">
      <c r="A15" s="363"/>
      <c r="B15" s="364" t="s">
        <v>456</v>
      </c>
      <c r="C15" s="364"/>
      <c r="D15" s="381">
        <v>12383</v>
      </c>
      <c r="E15" s="382">
        <v>7926</v>
      </c>
      <c r="F15" s="383">
        <v>0.5623265203128943</v>
      </c>
      <c r="G15" s="367"/>
      <c r="H15" s="381">
        <v>4420</v>
      </c>
      <c r="I15" s="382">
        <v>3628.1223398450293</v>
      </c>
      <c r="J15" s="383">
        <v>0.21830209481808158</v>
      </c>
      <c r="K15" s="367"/>
      <c r="L15" s="381">
        <v>20017</v>
      </c>
      <c r="M15" s="382">
        <v>17764.5</v>
      </c>
      <c r="N15" s="383">
        <v>0.12676611314382213</v>
      </c>
      <c r="O15" s="367"/>
      <c r="P15" s="384">
        <v>36820</v>
      </c>
      <c r="Q15" s="382">
        <v>29318.62233984503</v>
      </c>
      <c r="R15" s="385">
        <v>0.2558409222688359</v>
      </c>
      <c r="T15" s="379"/>
      <c r="U15" s="379"/>
      <c r="V15" s="379"/>
    </row>
    <row r="16" spans="1:22" ht="12.75">
      <c r="A16" s="386"/>
      <c r="B16" s="317"/>
      <c r="C16" s="317"/>
      <c r="D16" s="329"/>
      <c r="E16" s="330"/>
      <c r="F16" s="331"/>
      <c r="G16" s="331"/>
      <c r="H16" s="332"/>
      <c r="I16" s="333"/>
      <c r="J16" s="333"/>
      <c r="K16" s="333"/>
      <c r="L16" s="333"/>
      <c r="M16" s="333"/>
      <c r="N16" s="333"/>
      <c r="O16" s="387"/>
      <c r="P16" s="388"/>
      <c r="Q16" s="389"/>
      <c r="R16" s="387"/>
      <c r="T16" s="379"/>
      <c r="U16" s="379"/>
      <c r="V16" s="379"/>
    </row>
    <row r="17" spans="1:22" ht="12.75" customHeight="1">
      <c r="A17" s="373"/>
      <c r="B17" s="373"/>
      <c r="C17" s="373"/>
      <c r="D17" s="373"/>
      <c r="E17" s="373"/>
      <c r="F17" s="373"/>
      <c r="G17" s="373"/>
      <c r="H17" s="373"/>
      <c r="I17" s="373"/>
      <c r="J17" s="373"/>
      <c r="K17" s="373"/>
      <c r="L17" s="373"/>
      <c r="M17" s="373"/>
      <c r="N17" s="373"/>
      <c r="O17" s="373"/>
      <c r="P17" s="364"/>
      <c r="Q17" s="390"/>
      <c r="R17" s="373"/>
      <c r="T17" s="379"/>
      <c r="U17" s="379"/>
      <c r="V17" s="379"/>
    </row>
    <row r="18" spans="1:22" ht="12.75" customHeight="1">
      <c r="A18" s="373"/>
      <c r="B18" s="373"/>
      <c r="C18" s="373"/>
      <c r="D18" s="373"/>
      <c r="E18" s="373"/>
      <c r="F18" s="373"/>
      <c r="G18" s="373"/>
      <c r="H18" s="373"/>
      <c r="I18" s="373"/>
      <c r="J18" s="373"/>
      <c r="K18" s="373"/>
      <c r="L18" s="373"/>
      <c r="M18" s="391"/>
      <c r="N18" s="373"/>
      <c r="O18" s="373"/>
      <c r="P18" s="364"/>
      <c r="Q18" s="390"/>
      <c r="R18" s="373"/>
      <c r="T18" s="379"/>
      <c r="U18" s="379"/>
      <c r="V18" s="379"/>
    </row>
    <row r="19" spans="1:22" ht="20.25" customHeight="1">
      <c r="A19" s="392" t="s">
        <v>457</v>
      </c>
      <c r="B19" s="392"/>
      <c r="C19" s="326"/>
      <c r="D19" s="326"/>
      <c r="E19" s="326"/>
      <c r="F19" s="326"/>
      <c r="G19" s="326"/>
      <c r="H19" s="326"/>
      <c r="I19" s="326"/>
      <c r="J19" s="326"/>
      <c r="K19" s="326"/>
      <c r="L19" s="326"/>
      <c r="M19" s="326"/>
      <c r="N19" s="326"/>
      <c r="O19" s="326"/>
      <c r="P19" s="320"/>
      <c r="Q19" s="393"/>
      <c r="R19" s="326"/>
      <c r="T19" s="379"/>
      <c r="U19" s="379"/>
      <c r="V19" s="379"/>
    </row>
    <row r="20" spans="1:18" ht="13.5" customHeight="1">
      <c r="A20" s="373"/>
      <c r="B20" s="373"/>
      <c r="C20" s="373"/>
      <c r="D20" s="373"/>
      <c r="E20" s="373"/>
      <c r="F20" s="373"/>
      <c r="G20" s="373"/>
      <c r="H20" s="373"/>
      <c r="I20" s="373"/>
      <c r="J20" s="373"/>
      <c r="K20" s="373"/>
      <c r="L20" s="373"/>
      <c r="M20" s="373"/>
      <c r="N20" s="373"/>
      <c r="O20" s="373"/>
      <c r="P20" s="364"/>
      <c r="Q20" s="390"/>
      <c r="R20" s="373"/>
    </row>
    <row r="21" spans="1:18" ht="18.75">
      <c r="A21" s="334"/>
      <c r="B21" s="394"/>
      <c r="C21" s="394"/>
      <c r="D21" s="336" t="s">
        <v>458</v>
      </c>
      <c r="E21" s="336"/>
      <c r="F21" s="336"/>
      <c r="G21" s="336"/>
      <c r="H21" s="336" t="s">
        <v>459</v>
      </c>
      <c r="I21" s="336"/>
      <c r="J21" s="336"/>
      <c r="K21" s="336"/>
      <c r="L21" s="336" t="s">
        <v>101</v>
      </c>
      <c r="M21" s="336"/>
      <c r="N21" s="336"/>
      <c r="O21" s="395"/>
      <c r="P21" s="339" t="s">
        <v>495</v>
      </c>
      <c r="Q21" s="396"/>
      <c r="R21" s="340"/>
    </row>
    <row r="22" spans="1:18" s="354" customFormat="1" ht="33.75" customHeight="1">
      <c r="A22" s="397"/>
      <c r="B22" s="398"/>
      <c r="C22" s="398"/>
      <c r="D22" s="398" t="s">
        <v>452</v>
      </c>
      <c r="E22" s="398" t="s">
        <v>453</v>
      </c>
      <c r="F22" s="399" t="s">
        <v>454</v>
      </c>
      <c r="G22" s="399"/>
      <c r="H22" s="398" t="s">
        <v>452</v>
      </c>
      <c r="I22" s="398" t="s">
        <v>453</v>
      </c>
      <c r="J22" s="399" t="s">
        <v>454</v>
      </c>
      <c r="K22" s="399"/>
      <c r="L22" s="398" t="s">
        <v>452</v>
      </c>
      <c r="M22" s="398" t="s">
        <v>453</v>
      </c>
      <c r="N22" s="399" t="s">
        <v>454</v>
      </c>
      <c r="O22" s="400"/>
      <c r="P22" s="398" t="s">
        <v>452</v>
      </c>
      <c r="Q22" s="398" t="s">
        <v>453</v>
      </c>
      <c r="R22" s="401" t="s">
        <v>454</v>
      </c>
    </row>
    <row r="23" spans="1:18" s="362" customFormat="1" ht="15.75">
      <c r="A23" s="402"/>
      <c r="B23" s="403"/>
      <c r="C23" s="403"/>
      <c r="D23" s="404" t="s">
        <v>52</v>
      </c>
      <c r="E23" s="404" t="s">
        <v>52</v>
      </c>
      <c r="F23" s="404"/>
      <c r="G23" s="404"/>
      <c r="H23" s="404" t="s">
        <v>52</v>
      </c>
      <c r="I23" s="404" t="s">
        <v>52</v>
      </c>
      <c r="J23" s="404"/>
      <c r="K23" s="404"/>
      <c r="L23" s="404" t="s">
        <v>52</v>
      </c>
      <c r="M23" s="404" t="s">
        <v>52</v>
      </c>
      <c r="N23" s="405"/>
      <c r="O23" s="406"/>
      <c r="P23" s="407" t="s">
        <v>52</v>
      </c>
      <c r="Q23" s="408" t="s">
        <v>52</v>
      </c>
      <c r="R23" s="409"/>
    </row>
    <row r="24" spans="1:18" ht="12.75">
      <c r="A24" s="363"/>
      <c r="B24" s="410"/>
      <c r="C24" s="410"/>
      <c r="D24" s="411"/>
      <c r="E24" s="411"/>
      <c r="F24" s="411"/>
      <c r="G24" s="411"/>
      <c r="H24" s="411"/>
      <c r="I24" s="411"/>
      <c r="J24" s="411"/>
      <c r="K24" s="371"/>
      <c r="L24" s="411"/>
      <c r="M24" s="411"/>
      <c r="N24" s="412"/>
      <c r="O24" s="413"/>
      <c r="P24" s="414"/>
      <c r="Q24" s="390"/>
      <c r="R24" s="413"/>
    </row>
    <row r="25" spans="1:18" ht="14.25">
      <c r="A25" s="363"/>
      <c r="B25" s="364" t="s">
        <v>496</v>
      </c>
      <c r="C25" s="415"/>
      <c r="D25" s="411"/>
      <c r="E25" s="411"/>
      <c r="F25" s="411"/>
      <c r="G25" s="411"/>
      <c r="H25" s="411"/>
      <c r="I25" s="411"/>
      <c r="J25" s="411"/>
      <c r="K25" s="371"/>
      <c r="L25" s="411"/>
      <c r="M25" s="411"/>
      <c r="N25" s="411"/>
      <c r="O25" s="413"/>
      <c r="P25" s="414"/>
      <c r="Q25" s="390"/>
      <c r="R25" s="413"/>
    </row>
    <row r="26" spans="1:18" ht="12.75">
      <c r="A26" s="363"/>
      <c r="B26" s="416" t="s">
        <v>460</v>
      </c>
      <c r="C26" s="416"/>
      <c r="D26" s="373"/>
      <c r="E26" s="373"/>
      <c r="F26" s="373"/>
      <c r="G26" s="411"/>
      <c r="H26" s="373"/>
      <c r="I26" s="373"/>
      <c r="J26" s="373"/>
      <c r="K26" s="371"/>
      <c r="L26" s="373"/>
      <c r="M26" s="373"/>
      <c r="N26" s="373"/>
      <c r="O26" s="413"/>
      <c r="P26" s="414"/>
      <c r="Q26" s="373"/>
      <c r="R26" s="413"/>
    </row>
    <row r="27" spans="1:18" ht="12.75">
      <c r="A27" s="363"/>
      <c r="B27" s="417" t="s">
        <v>461</v>
      </c>
      <c r="C27" s="417"/>
      <c r="D27" s="374">
        <v>8</v>
      </c>
      <c r="E27" s="375">
        <v>9</v>
      </c>
      <c r="F27" s="830">
        <v>-0.1111111111111111</v>
      </c>
      <c r="G27" s="371"/>
      <c r="H27" s="374">
        <v>8</v>
      </c>
      <c r="I27" s="375">
        <v>9</v>
      </c>
      <c r="J27" s="830">
        <v>-0.1111111111111111</v>
      </c>
      <c r="K27" s="371"/>
      <c r="L27" s="374">
        <v>16</v>
      </c>
      <c r="M27" s="375">
        <v>18</v>
      </c>
      <c r="N27" s="830">
        <v>-0.1111111111111111</v>
      </c>
      <c r="O27" s="418"/>
      <c r="P27" s="419">
        <v>8.8</v>
      </c>
      <c r="Q27" s="420">
        <v>9.9</v>
      </c>
      <c r="R27" s="834">
        <v>-0.1</v>
      </c>
    </row>
    <row r="28" spans="1:18" ht="12.75" hidden="1">
      <c r="A28" s="363"/>
      <c r="B28" s="417" t="s">
        <v>462</v>
      </c>
      <c r="C28" s="417"/>
      <c r="D28" s="374">
        <v>0</v>
      </c>
      <c r="E28" s="375">
        <v>0</v>
      </c>
      <c r="F28" s="830">
        <v>0</v>
      </c>
      <c r="G28" s="371"/>
      <c r="H28" s="374">
        <v>0</v>
      </c>
      <c r="I28" s="375">
        <v>0</v>
      </c>
      <c r="J28" s="830">
        <v>0</v>
      </c>
      <c r="K28" s="371"/>
      <c r="L28" s="374">
        <v>0</v>
      </c>
      <c r="M28" s="375">
        <v>0</v>
      </c>
      <c r="N28" s="830">
        <v>0</v>
      </c>
      <c r="O28" s="418"/>
      <c r="P28" s="374">
        <v>0</v>
      </c>
      <c r="Q28" s="420">
        <v>0</v>
      </c>
      <c r="R28" s="834">
        <v>0</v>
      </c>
    </row>
    <row r="29" spans="1:18" ht="12.75">
      <c r="A29" s="363"/>
      <c r="B29" s="417" t="s">
        <v>463</v>
      </c>
      <c r="C29" s="417"/>
      <c r="D29" s="374">
        <v>11</v>
      </c>
      <c r="E29" s="375">
        <v>13</v>
      </c>
      <c r="F29" s="830">
        <v>-0.15384615384615385</v>
      </c>
      <c r="G29" s="371"/>
      <c r="H29" s="374">
        <v>1</v>
      </c>
      <c r="I29" s="375">
        <v>1</v>
      </c>
      <c r="J29" s="830">
        <v>0</v>
      </c>
      <c r="K29" s="371"/>
      <c r="L29" s="374">
        <v>12</v>
      </c>
      <c r="M29" s="375">
        <v>14</v>
      </c>
      <c r="N29" s="830">
        <v>-0.14285714285714285</v>
      </c>
      <c r="O29" s="418"/>
      <c r="P29" s="419">
        <v>2.1</v>
      </c>
      <c r="Q29" s="420">
        <v>2.3</v>
      </c>
      <c r="R29" s="834">
        <v>0</v>
      </c>
    </row>
    <row r="30" spans="1:18" ht="12.75" hidden="1">
      <c r="A30" s="363"/>
      <c r="B30" s="417" t="s">
        <v>464</v>
      </c>
      <c r="C30" s="417"/>
      <c r="D30" s="374">
        <v>0</v>
      </c>
      <c r="E30" s="375">
        <v>0</v>
      </c>
      <c r="F30" s="830">
        <v>0</v>
      </c>
      <c r="G30" s="371"/>
      <c r="H30" s="374">
        <v>0</v>
      </c>
      <c r="I30" s="375">
        <v>0</v>
      </c>
      <c r="J30" s="830">
        <v>0</v>
      </c>
      <c r="K30" s="371"/>
      <c r="L30" s="374">
        <v>0</v>
      </c>
      <c r="M30" s="375">
        <v>0</v>
      </c>
      <c r="N30" s="830">
        <v>0</v>
      </c>
      <c r="O30" s="418"/>
      <c r="P30" s="374">
        <v>0</v>
      </c>
      <c r="Q30" s="420">
        <v>0</v>
      </c>
      <c r="R30" s="834">
        <v>0</v>
      </c>
    </row>
    <row r="31" spans="1:18" ht="12.75">
      <c r="A31" s="363"/>
      <c r="B31" s="417" t="s">
        <v>465</v>
      </c>
      <c r="C31" s="417"/>
      <c r="D31" s="374">
        <v>0</v>
      </c>
      <c r="E31" s="375">
        <v>0</v>
      </c>
      <c r="F31" s="831" t="s">
        <v>613</v>
      </c>
      <c r="G31" s="371"/>
      <c r="H31" s="374">
        <v>1</v>
      </c>
      <c r="I31" s="375">
        <v>2</v>
      </c>
      <c r="J31" s="830">
        <v>-0.5</v>
      </c>
      <c r="K31" s="371"/>
      <c r="L31" s="374">
        <v>1</v>
      </c>
      <c r="M31" s="375">
        <v>2</v>
      </c>
      <c r="N31" s="830">
        <v>-0.5</v>
      </c>
      <c r="O31" s="418"/>
      <c r="P31" s="374">
        <v>1</v>
      </c>
      <c r="Q31" s="420">
        <v>2</v>
      </c>
      <c r="R31" s="834">
        <v>-0.5</v>
      </c>
    </row>
    <row r="32" spans="1:18" ht="12.75">
      <c r="A32" s="363"/>
      <c r="B32" s="417" t="s">
        <v>466</v>
      </c>
      <c r="C32" s="417"/>
      <c r="D32" s="374">
        <v>630</v>
      </c>
      <c r="E32" s="375">
        <v>657</v>
      </c>
      <c r="F32" s="830">
        <v>-0.0410958904109589</v>
      </c>
      <c r="G32" s="371"/>
      <c r="H32" s="374">
        <v>0</v>
      </c>
      <c r="I32" s="375">
        <v>0</v>
      </c>
      <c r="J32" s="830" t="s">
        <v>613</v>
      </c>
      <c r="K32" s="371"/>
      <c r="L32" s="374">
        <v>630</v>
      </c>
      <c r="M32" s="375">
        <v>657</v>
      </c>
      <c r="N32" s="830">
        <v>-0.0410958904109589</v>
      </c>
      <c r="O32" s="418"/>
      <c r="P32" s="377">
        <v>63</v>
      </c>
      <c r="Q32" s="420">
        <v>65.7</v>
      </c>
      <c r="R32" s="834">
        <v>-0.045454545454545456</v>
      </c>
    </row>
    <row r="33" spans="1:18" ht="12.75">
      <c r="A33" s="363"/>
      <c r="B33" s="422" t="s">
        <v>467</v>
      </c>
      <c r="C33" s="422"/>
      <c r="D33" s="423">
        <v>649</v>
      </c>
      <c r="E33" s="424">
        <v>679</v>
      </c>
      <c r="F33" s="832">
        <v>-0.044182621502209134</v>
      </c>
      <c r="G33" s="371"/>
      <c r="H33" s="423">
        <v>10</v>
      </c>
      <c r="I33" s="424">
        <v>12</v>
      </c>
      <c r="J33" s="832">
        <v>-0.16666666666666666</v>
      </c>
      <c r="K33" s="371"/>
      <c r="L33" s="423">
        <v>659</v>
      </c>
      <c r="M33" s="424">
        <v>691</v>
      </c>
      <c r="N33" s="832">
        <v>-0.04630969609261939</v>
      </c>
      <c r="O33" s="418"/>
      <c r="P33" s="423">
        <v>74.9</v>
      </c>
      <c r="Q33" s="425">
        <v>79.9</v>
      </c>
      <c r="R33" s="835">
        <v>-0.0625</v>
      </c>
    </row>
    <row r="34" spans="1:18" ht="12.75">
      <c r="A34" s="363"/>
      <c r="B34" s="417" t="s">
        <v>468</v>
      </c>
      <c r="C34" s="417"/>
      <c r="D34" s="374">
        <v>265</v>
      </c>
      <c r="E34" s="375">
        <v>280</v>
      </c>
      <c r="F34" s="830">
        <v>-0.05357142857142857</v>
      </c>
      <c r="G34" s="371"/>
      <c r="H34" s="374">
        <v>0</v>
      </c>
      <c r="I34" s="375">
        <v>0</v>
      </c>
      <c r="J34" s="830" t="s">
        <v>613</v>
      </c>
      <c r="K34" s="371"/>
      <c r="L34" s="374">
        <v>265</v>
      </c>
      <c r="M34" s="375">
        <v>280</v>
      </c>
      <c r="N34" s="830">
        <v>-0.05357142857142857</v>
      </c>
      <c r="O34" s="418"/>
      <c r="P34" s="374">
        <v>26.5</v>
      </c>
      <c r="Q34" s="420">
        <v>28</v>
      </c>
      <c r="R34" s="834">
        <v>-0.03571428571428571</v>
      </c>
    </row>
    <row r="35" spans="1:18" ht="12.75">
      <c r="A35" s="363"/>
      <c r="B35" s="364" t="s">
        <v>101</v>
      </c>
      <c r="C35" s="364"/>
      <c r="D35" s="426">
        <v>914</v>
      </c>
      <c r="E35" s="427">
        <v>959</v>
      </c>
      <c r="F35" s="833">
        <v>-0.04692387904066736</v>
      </c>
      <c r="G35" s="371"/>
      <c r="H35" s="426">
        <v>10</v>
      </c>
      <c r="I35" s="427">
        <v>12</v>
      </c>
      <c r="J35" s="833">
        <v>-0.16666666666666666</v>
      </c>
      <c r="K35" s="371"/>
      <c r="L35" s="426">
        <v>924</v>
      </c>
      <c r="M35" s="427">
        <v>971</v>
      </c>
      <c r="N35" s="833">
        <v>-0.04840370751802266</v>
      </c>
      <c r="O35" s="418"/>
      <c r="P35" s="426">
        <v>101.4</v>
      </c>
      <c r="Q35" s="428">
        <v>107.9</v>
      </c>
      <c r="R35" s="836">
        <v>-0.06481481481481481</v>
      </c>
    </row>
    <row r="36" spans="1:18" ht="12.75">
      <c r="A36" s="363"/>
      <c r="B36" s="373"/>
      <c r="C36" s="373"/>
      <c r="D36" s="365"/>
      <c r="E36" s="366"/>
      <c r="F36" s="429"/>
      <c r="G36" s="371"/>
      <c r="H36" s="374"/>
      <c r="I36" s="375"/>
      <c r="J36" s="429"/>
      <c r="K36" s="371"/>
      <c r="L36" s="374"/>
      <c r="M36" s="375"/>
      <c r="N36" s="429"/>
      <c r="O36" s="418"/>
      <c r="P36" s="430"/>
      <c r="Q36" s="431"/>
      <c r="R36" s="378"/>
    </row>
    <row r="37" spans="1:18" ht="12.75">
      <c r="A37" s="363"/>
      <c r="B37" s="416" t="s">
        <v>469</v>
      </c>
      <c r="C37" s="373"/>
      <c r="D37" s="365"/>
      <c r="E37" s="366"/>
      <c r="F37" s="429"/>
      <c r="G37" s="371"/>
      <c r="H37" s="374"/>
      <c r="I37" s="375"/>
      <c r="J37" s="429"/>
      <c r="K37" s="371"/>
      <c r="L37" s="374"/>
      <c r="M37" s="375"/>
      <c r="N37" s="429"/>
      <c r="O37" s="418"/>
      <c r="P37" s="430"/>
      <c r="Q37" s="431"/>
      <c r="R37" s="378"/>
    </row>
    <row r="38" spans="1:18" ht="12.75" hidden="1">
      <c r="A38" s="363"/>
      <c r="B38" s="417" t="s">
        <v>461</v>
      </c>
      <c r="C38" s="373"/>
      <c r="D38" s="374">
        <v>0</v>
      </c>
      <c r="E38" s="375">
        <v>0</v>
      </c>
      <c r="F38" s="367">
        <v>0</v>
      </c>
      <c r="G38" s="371"/>
      <c r="H38" s="374">
        <v>0</v>
      </c>
      <c r="I38" s="375">
        <v>0</v>
      </c>
      <c r="J38" s="367">
        <v>0</v>
      </c>
      <c r="K38" s="371"/>
      <c r="L38" s="374">
        <v>0</v>
      </c>
      <c r="M38" s="375">
        <v>0</v>
      </c>
      <c r="N38" s="367">
        <v>0</v>
      </c>
      <c r="O38" s="418"/>
      <c r="P38" s="419">
        <v>0</v>
      </c>
      <c r="Q38" s="420">
        <v>0</v>
      </c>
      <c r="R38" s="378">
        <v>0</v>
      </c>
    </row>
    <row r="39" spans="1:18" ht="12.75">
      <c r="A39" s="363"/>
      <c r="B39" s="417" t="s">
        <v>462</v>
      </c>
      <c r="C39" s="373"/>
      <c r="D39" s="374">
        <v>153</v>
      </c>
      <c r="E39" s="375">
        <v>168</v>
      </c>
      <c r="F39" s="830">
        <v>-0.08928571428571429</v>
      </c>
      <c r="G39" s="371"/>
      <c r="H39" s="374">
        <v>137</v>
      </c>
      <c r="I39" s="375">
        <v>127</v>
      </c>
      <c r="J39" s="830">
        <v>0.07874015748031496</v>
      </c>
      <c r="K39" s="371"/>
      <c r="L39" s="374">
        <v>290</v>
      </c>
      <c r="M39" s="375">
        <v>295</v>
      </c>
      <c r="N39" s="830">
        <v>-0.01694915254237288</v>
      </c>
      <c r="O39" s="418"/>
      <c r="P39" s="374">
        <v>152.3</v>
      </c>
      <c r="Q39" s="420">
        <v>143.8</v>
      </c>
      <c r="R39" s="834">
        <v>0.05555555555555555</v>
      </c>
    </row>
    <row r="40" spans="1:18" ht="12.75" hidden="1">
      <c r="A40" s="363"/>
      <c r="B40" s="417" t="s">
        <v>227</v>
      </c>
      <c r="C40" s="373"/>
      <c r="D40" s="374">
        <v>0</v>
      </c>
      <c r="E40" s="375">
        <v>0</v>
      </c>
      <c r="F40" s="830">
        <v>0</v>
      </c>
      <c r="G40" s="371"/>
      <c r="H40" s="374">
        <v>0</v>
      </c>
      <c r="I40" s="375">
        <v>0</v>
      </c>
      <c r="J40" s="830">
        <v>0</v>
      </c>
      <c r="K40" s="371"/>
      <c r="L40" s="374">
        <v>0</v>
      </c>
      <c r="M40" s="375">
        <v>0</v>
      </c>
      <c r="N40" s="830">
        <v>0</v>
      </c>
      <c r="O40" s="418"/>
      <c r="P40" s="374">
        <v>0</v>
      </c>
      <c r="Q40" s="420">
        <v>0</v>
      </c>
      <c r="R40" s="834">
        <v>0</v>
      </c>
    </row>
    <row r="41" spans="1:18" ht="12.75">
      <c r="A41" s="363"/>
      <c r="B41" s="417" t="s">
        <v>466</v>
      </c>
      <c r="C41" s="373"/>
      <c r="D41" s="432">
        <v>229</v>
      </c>
      <c r="E41" s="375">
        <v>223</v>
      </c>
      <c r="F41" s="830">
        <v>0.026905829596412557</v>
      </c>
      <c r="G41" s="371"/>
      <c r="H41" s="374">
        <v>0</v>
      </c>
      <c r="I41" s="375">
        <v>0</v>
      </c>
      <c r="J41" s="830" t="s">
        <v>613</v>
      </c>
      <c r="K41" s="371"/>
      <c r="L41" s="374">
        <v>229</v>
      </c>
      <c r="M41" s="375">
        <v>223</v>
      </c>
      <c r="N41" s="830">
        <v>0.026905829596412557</v>
      </c>
      <c r="O41" s="418"/>
      <c r="P41" s="374">
        <v>22.9</v>
      </c>
      <c r="Q41" s="420">
        <v>22.3</v>
      </c>
      <c r="R41" s="834">
        <v>0.045454545454545456</v>
      </c>
    </row>
    <row r="42" spans="1:18" ht="12.75">
      <c r="A42" s="363"/>
      <c r="B42" s="417" t="s">
        <v>470</v>
      </c>
      <c r="C42" s="373"/>
      <c r="D42" s="374">
        <v>474</v>
      </c>
      <c r="E42" s="433">
        <v>287</v>
      </c>
      <c r="F42" s="830">
        <v>0.6515679442508711</v>
      </c>
      <c r="G42" s="371"/>
      <c r="H42" s="432">
        <v>0</v>
      </c>
      <c r="I42" s="374">
        <v>0</v>
      </c>
      <c r="J42" s="830" t="s">
        <v>613</v>
      </c>
      <c r="K42" s="371"/>
      <c r="L42" s="374">
        <v>474</v>
      </c>
      <c r="M42" s="375">
        <v>287</v>
      </c>
      <c r="N42" s="830">
        <v>0.6515679442508711</v>
      </c>
      <c r="O42" s="418"/>
      <c r="P42" s="374">
        <v>47.4</v>
      </c>
      <c r="Q42" s="420">
        <v>28.7</v>
      </c>
      <c r="R42" s="834">
        <v>0.6206896551724138</v>
      </c>
    </row>
    <row r="43" spans="1:18" ht="12.75" hidden="1">
      <c r="A43" s="363"/>
      <c r="B43" s="422" t="s">
        <v>467</v>
      </c>
      <c r="C43" s="373"/>
      <c r="D43" s="423">
        <v>856</v>
      </c>
      <c r="E43" s="424">
        <v>678</v>
      </c>
      <c r="F43" s="832">
        <v>0.26253687315634217</v>
      </c>
      <c r="G43" s="371"/>
      <c r="H43" s="423">
        <v>137</v>
      </c>
      <c r="I43" s="424">
        <v>127</v>
      </c>
      <c r="J43" s="832">
        <v>0.07874015748031496</v>
      </c>
      <c r="K43" s="371"/>
      <c r="L43" s="423">
        <v>993</v>
      </c>
      <c r="M43" s="424">
        <v>805</v>
      </c>
      <c r="N43" s="832">
        <v>0.23354037267080746</v>
      </c>
      <c r="O43" s="418"/>
      <c r="P43" s="423">
        <v>222.6</v>
      </c>
      <c r="Q43" s="425">
        <v>194.8</v>
      </c>
      <c r="R43" s="835">
        <v>0.14358974358974358</v>
      </c>
    </row>
    <row r="44" spans="1:18" ht="12.75" hidden="1">
      <c r="A44" s="363"/>
      <c r="B44" s="417" t="s">
        <v>468</v>
      </c>
      <c r="C44" s="373"/>
      <c r="D44" s="374">
        <v>0</v>
      </c>
      <c r="E44" s="375">
        <v>0</v>
      </c>
      <c r="F44" s="830">
        <v>0</v>
      </c>
      <c r="G44" s="371"/>
      <c r="H44" s="374">
        <v>0</v>
      </c>
      <c r="I44" s="375">
        <v>0</v>
      </c>
      <c r="J44" s="830" t="s">
        <v>613</v>
      </c>
      <c r="K44" s="371"/>
      <c r="L44" s="374">
        <v>0</v>
      </c>
      <c r="M44" s="375">
        <v>0</v>
      </c>
      <c r="N44" s="830">
        <v>0</v>
      </c>
      <c r="O44" s="418"/>
      <c r="P44" s="374">
        <v>0</v>
      </c>
      <c r="Q44" s="420">
        <v>0</v>
      </c>
      <c r="R44" s="834">
        <v>0</v>
      </c>
    </row>
    <row r="45" spans="1:18" ht="12.75" hidden="1">
      <c r="A45" s="363"/>
      <c r="B45" s="417"/>
      <c r="C45" s="373"/>
      <c r="D45" s="432"/>
      <c r="E45" s="433"/>
      <c r="F45" s="830"/>
      <c r="G45" s="371"/>
      <c r="H45" s="432"/>
      <c r="I45" s="432"/>
      <c r="J45" s="830"/>
      <c r="K45" s="371"/>
      <c r="L45" s="374"/>
      <c r="M45" s="375"/>
      <c r="N45" s="830"/>
      <c r="O45" s="418"/>
      <c r="P45" s="374"/>
      <c r="Q45" s="420"/>
      <c r="R45" s="834"/>
    </row>
    <row r="46" spans="1:18" ht="12.75">
      <c r="A46" s="363"/>
      <c r="B46" s="364" t="s">
        <v>101</v>
      </c>
      <c r="C46" s="373"/>
      <c r="D46" s="426">
        <v>856</v>
      </c>
      <c r="E46" s="427">
        <v>678</v>
      </c>
      <c r="F46" s="833">
        <v>0.26253687315634217</v>
      </c>
      <c r="G46" s="371"/>
      <c r="H46" s="426">
        <v>137</v>
      </c>
      <c r="I46" s="427">
        <v>127</v>
      </c>
      <c r="J46" s="833">
        <v>0.07874015748031496</v>
      </c>
      <c r="K46" s="371"/>
      <c r="L46" s="426">
        <v>993</v>
      </c>
      <c r="M46" s="427">
        <v>805</v>
      </c>
      <c r="N46" s="833">
        <v>0.23354037267080746</v>
      </c>
      <c r="O46" s="418"/>
      <c r="P46" s="426">
        <v>222.6</v>
      </c>
      <c r="Q46" s="427">
        <v>194.8</v>
      </c>
      <c r="R46" s="836">
        <v>0.14358974358974358</v>
      </c>
    </row>
    <row r="47" spans="1:18" ht="12.75">
      <c r="A47" s="363"/>
      <c r="B47" s="364"/>
      <c r="C47" s="415"/>
      <c r="D47" s="411"/>
      <c r="E47" s="411"/>
      <c r="F47" s="411"/>
      <c r="G47" s="411"/>
      <c r="H47" s="411"/>
      <c r="I47" s="411"/>
      <c r="J47" s="411"/>
      <c r="K47" s="371"/>
      <c r="L47" s="411"/>
      <c r="M47" s="411"/>
      <c r="N47" s="411"/>
      <c r="O47" s="413"/>
      <c r="P47" s="414"/>
      <c r="Q47" s="390"/>
      <c r="R47" s="413"/>
    </row>
    <row r="48" spans="1:18" ht="12.75">
      <c r="A48" s="363"/>
      <c r="B48" s="416" t="s">
        <v>471</v>
      </c>
      <c r="C48" s="416"/>
      <c r="D48" s="365"/>
      <c r="E48" s="366"/>
      <c r="F48" s="429"/>
      <c r="G48" s="371"/>
      <c r="H48" s="374"/>
      <c r="I48" s="375"/>
      <c r="J48" s="429"/>
      <c r="K48" s="371"/>
      <c r="L48" s="374"/>
      <c r="M48" s="375"/>
      <c r="N48" s="429"/>
      <c r="O48" s="418"/>
      <c r="P48" s="430"/>
      <c r="Q48" s="431"/>
      <c r="R48" s="378"/>
    </row>
    <row r="49" spans="1:18" ht="12.75">
      <c r="A49" s="363"/>
      <c r="B49" s="417" t="s">
        <v>461</v>
      </c>
      <c r="C49" s="417"/>
      <c r="D49" s="374">
        <v>55</v>
      </c>
      <c r="E49" s="375">
        <v>53</v>
      </c>
      <c r="F49" s="830">
        <v>0.03773584905660377</v>
      </c>
      <c r="G49" s="371"/>
      <c r="H49" s="374">
        <v>17</v>
      </c>
      <c r="I49" s="375">
        <v>23</v>
      </c>
      <c r="J49" s="830">
        <v>-0.2608695652173913</v>
      </c>
      <c r="K49" s="371"/>
      <c r="L49" s="374">
        <v>72</v>
      </c>
      <c r="M49" s="375">
        <v>76</v>
      </c>
      <c r="N49" s="830">
        <v>-0.05263157894736842</v>
      </c>
      <c r="O49" s="418"/>
      <c r="P49" s="374">
        <v>22.5</v>
      </c>
      <c r="Q49" s="375">
        <v>28.3</v>
      </c>
      <c r="R49" s="834">
        <v>-0.17857142857142858</v>
      </c>
    </row>
    <row r="50" spans="1:18" ht="12.75">
      <c r="A50" s="363"/>
      <c r="B50" s="417" t="s">
        <v>462</v>
      </c>
      <c r="C50" s="417"/>
      <c r="D50" s="374">
        <v>134</v>
      </c>
      <c r="E50" s="375">
        <v>67</v>
      </c>
      <c r="F50" s="830">
        <v>1</v>
      </c>
      <c r="G50" s="371"/>
      <c r="H50" s="374">
        <v>8</v>
      </c>
      <c r="I50" s="375">
        <v>6</v>
      </c>
      <c r="J50" s="830">
        <v>0.3333333333333333</v>
      </c>
      <c r="K50" s="371"/>
      <c r="L50" s="374">
        <v>142</v>
      </c>
      <c r="M50" s="375">
        <v>73</v>
      </c>
      <c r="N50" s="830">
        <v>0.9452054794520548</v>
      </c>
      <c r="O50" s="418"/>
      <c r="P50" s="374">
        <v>21.4</v>
      </c>
      <c r="Q50" s="375">
        <v>12.7</v>
      </c>
      <c r="R50" s="834">
        <v>0.6153846153846154</v>
      </c>
    </row>
    <row r="51" spans="1:18" ht="12.75">
      <c r="A51" s="363"/>
      <c r="B51" s="417" t="s">
        <v>463</v>
      </c>
      <c r="C51" s="417"/>
      <c r="D51" s="374">
        <v>231</v>
      </c>
      <c r="E51" s="375">
        <v>450</v>
      </c>
      <c r="F51" s="830">
        <v>-0.4866666666666667</v>
      </c>
      <c r="G51" s="371"/>
      <c r="H51" s="374">
        <v>0</v>
      </c>
      <c r="I51" s="375">
        <v>0</v>
      </c>
      <c r="J51" s="830" t="s">
        <v>613</v>
      </c>
      <c r="K51" s="371"/>
      <c r="L51" s="374">
        <v>231</v>
      </c>
      <c r="M51" s="375">
        <v>450</v>
      </c>
      <c r="N51" s="830">
        <v>-0.4866666666666667</v>
      </c>
      <c r="O51" s="418"/>
      <c r="P51" s="374">
        <v>23.1</v>
      </c>
      <c r="Q51" s="375">
        <v>45</v>
      </c>
      <c r="R51" s="834">
        <v>-0.4888888888888889</v>
      </c>
    </row>
    <row r="52" spans="1:18" ht="12.75">
      <c r="A52" s="363"/>
      <c r="B52" s="417" t="s">
        <v>464</v>
      </c>
      <c r="C52" s="417"/>
      <c r="D52" s="374">
        <v>770</v>
      </c>
      <c r="E52" s="375">
        <v>366</v>
      </c>
      <c r="F52" s="830">
        <v>1.1038251366120218</v>
      </c>
      <c r="G52" s="371"/>
      <c r="H52" s="374">
        <v>0</v>
      </c>
      <c r="I52" s="375">
        <v>0</v>
      </c>
      <c r="J52" s="830" t="s">
        <v>613</v>
      </c>
      <c r="K52" s="371"/>
      <c r="L52" s="374">
        <v>770</v>
      </c>
      <c r="M52" s="375">
        <v>366</v>
      </c>
      <c r="N52" s="830">
        <v>1.1038251366120218</v>
      </c>
      <c r="O52" s="418"/>
      <c r="P52" s="374">
        <v>77</v>
      </c>
      <c r="Q52" s="375">
        <v>36.6</v>
      </c>
      <c r="R52" s="834">
        <v>1.0810810810810811</v>
      </c>
    </row>
    <row r="53" spans="1:18" ht="12.75">
      <c r="A53" s="363"/>
      <c r="B53" s="417" t="s">
        <v>465</v>
      </c>
      <c r="C53" s="417"/>
      <c r="D53" s="374">
        <v>0</v>
      </c>
      <c r="E53" s="375">
        <v>2</v>
      </c>
      <c r="F53" s="831" t="s">
        <v>613</v>
      </c>
      <c r="G53" s="371"/>
      <c r="H53" s="374">
        <v>5</v>
      </c>
      <c r="I53" s="375">
        <v>22</v>
      </c>
      <c r="J53" s="830">
        <v>-0.7727272727272727</v>
      </c>
      <c r="K53" s="371"/>
      <c r="L53" s="374">
        <v>5</v>
      </c>
      <c r="M53" s="375">
        <v>24</v>
      </c>
      <c r="N53" s="830">
        <v>-0.7916666666666666</v>
      </c>
      <c r="O53" s="418"/>
      <c r="P53" s="374">
        <v>5</v>
      </c>
      <c r="Q53" s="375">
        <v>22.2</v>
      </c>
      <c r="R53" s="834">
        <v>-0.7727272727272727</v>
      </c>
    </row>
    <row r="54" spans="1:18" ht="12.75">
      <c r="A54" s="363"/>
      <c r="B54" s="417" t="s">
        <v>466</v>
      </c>
      <c r="C54" s="417"/>
      <c r="D54" s="374">
        <v>1180</v>
      </c>
      <c r="E54" s="375">
        <v>828</v>
      </c>
      <c r="F54" s="830">
        <v>0.4251207729468599</v>
      </c>
      <c r="G54" s="371"/>
      <c r="H54" s="374">
        <v>0</v>
      </c>
      <c r="I54" s="375">
        <v>0</v>
      </c>
      <c r="J54" s="830" t="s">
        <v>613</v>
      </c>
      <c r="K54" s="371"/>
      <c r="L54" s="374">
        <v>1180</v>
      </c>
      <c r="M54" s="375">
        <v>828</v>
      </c>
      <c r="N54" s="830">
        <v>0.4251207729468599</v>
      </c>
      <c r="O54" s="418"/>
      <c r="P54" s="434">
        <v>118</v>
      </c>
      <c r="Q54" s="420">
        <v>82.8</v>
      </c>
      <c r="R54" s="834">
        <v>0.42168674698795183</v>
      </c>
    </row>
    <row r="55" spans="1:18" ht="12.75" hidden="1">
      <c r="A55" s="363"/>
      <c r="B55" s="417"/>
      <c r="C55" s="417"/>
      <c r="D55" s="374"/>
      <c r="E55" s="375"/>
      <c r="F55" s="830"/>
      <c r="G55" s="371"/>
      <c r="H55" s="374"/>
      <c r="I55" s="375"/>
      <c r="J55" s="830"/>
      <c r="K55" s="371"/>
      <c r="L55" s="374"/>
      <c r="M55" s="375"/>
      <c r="N55" s="830"/>
      <c r="O55" s="418"/>
      <c r="P55" s="435"/>
      <c r="Q55" s="375"/>
      <c r="R55" s="834"/>
    </row>
    <row r="56" spans="1:18" ht="12.75">
      <c r="A56" s="363"/>
      <c r="B56" s="422" t="s">
        <v>467</v>
      </c>
      <c r="C56" s="422"/>
      <c r="D56" s="423">
        <v>2370</v>
      </c>
      <c r="E56" s="424">
        <v>1766</v>
      </c>
      <c r="F56" s="832">
        <v>0.3420158550396376</v>
      </c>
      <c r="G56" s="371"/>
      <c r="H56" s="423">
        <v>30</v>
      </c>
      <c r="I56" s="424">
        <v>51</v>
      </c>
      <c r="J56" s="832">
        <v>-0.4117647058823529</v>
      </c>
      <c r="K56" s="371"/>
      <c r="L56" s="423">
        <v>2400</v>
      </c>
      <c r="M56" s="424">
        <v>1817</v>
      </c>
      <c r="N56" s="832">
        <v>0.3208585580627408</v>
      </c>
      <c r="O56" s="418"/>
      <c r="P56" s="374">
        <v>267</v>
      </c>
      <c r="Q56" s="424">
        <v>227.6</v>
      </c>
      <c r="R56" s="835">
        <v>0.17105263157894737</v>
      </c>
    </row>
    <row r="57" spans="1:18" ht="12.75">
      <c r="A57" s="363"/>
      <c r="B57" s="417" t="s">
        <v>468</v>
      </c>
      <c r="C57" s="417"/>
      <c r="D57" s="374">
        <v>89</v>
      </c>
      <c r="E57" s="375">
        <v>103</v>
      </c>
      <c r="F57" s="830">
        <v>-0.13592233009708737</v>
      </c>
      <c r="G57" s="371"/>
      <c r="H57" s="374">
        <v>0</v>
      </c>
      <c r="I57" s="375">
        <v>0</v>
      </c>
      <c r="J57" s="830" t="s">
        <v>613</v>
      </c>
      <c r="K57" s="371"/>
      <c r="L57" s="374">
        <v>89</v>
      </c>
      <c r="M57" s="375">
        <v>103</v>
      </c>
      <c r="N57" s="830">
        <v>-0.13592233009708737</v>
      </c>
      <c r="O57" s="418"/>
      <c r="P57" s="374">
        <v>8.9</v>
      </c>
      <c r="Q57" s="375">
        <v>10.3</v>
      </c>
      <c r="R57" s="834">
        <v>-0.1</v>
      </c>
    </row>
    <row r="58" spans="1:18" ht="12.75">
      <c r="A58" s="363"/>
      <c r="B58" s="364" t="s">
        <v>101</v>
      </c>
      <c r="C58" s="364"/>
      <c r="D58" s="426">
        <v>2459</v>
      </c>
      <c r="E58" s="427">
        <v>1869</v>
      </c>
      <c r="F58" s="833">
        <v>0.3156768325307651</v>
      </c>
      <c r="G58" s="371"/>
      <c r="H58" s="426">
        <v>30</v>
      </c>
      <c r="I58" s="427">
        <v>51</v>
      </c>
      <c r="J58" s="833">
        <v>-0.4117647058823529</v>
      </c>
      <c r="K58" s="371"/>
      <c r="L58" s="426">
        <v>2489</v>
      </c>
      <c r="M58" s="427">
        <v>1920</v>
      </c>
      <c r="N58" s="833">
        <v>0.29635416666666664</v>
      </c>
      <c r="O58" s="418"/>
      <c r="P58" s="426">
        <v>275.9</v>
      </c>
      <c r="Q58" s="427">
        <v>237.9</v>
      </c>
      <c r="R58" s="836">
        <v>0.15966386554621848</v>
      </c>
    </row>
    <row r="59" spans="1:18" ht="12.75">
      <c r="A59" s="363"/>
      <c r="B59" s="364"/>
      <c r="C59" s="364"/>
      <c r="D59" s="365"/>
      <c r="E59" s="366"/>
      <c r="F59" s="367"/>
      <c r="G59" s="371"/>
      <c r="H59" s="374"/>
      <c r="I59" s="375"/>
      <c r="J59" s="830"/>
      <c r="K59" s="371"/>
      <c r="L59" s="374"/>
      <c r="M59" s="375"/>
      <c r="N59" s="830"/>
      <c r="O59" s="418"/>
      <c r="P59" s="430"/>
      <c r="Q59" s="431"/>
      <c r="R59" s="834"/>
    </row>
    <row r="60" spans="1:18" ht="12.75">
      <c r="A60" s="363"/>
      <c r="B60" s="416" t="s">
        <v>472</v>
      </c>
      <c r="C60" s="364"/>
      <c r="D60" s="365"/>
      <c r="E60" s="366"/>
      <c r="F60" s="367"/>
      <c r="G60" s="371"/>
      <c r="H60" s="374"/>
      <c r="I60" s="375"/>
      <c r="J60" s="830"/>
      <c r="K60" s="371"/>
      <c r="L60" s="374"/>
      <c r="M60" s="375"/>
      <c r="N60" s="830"/>
      <c r="O60" s="418"/>
      <c r="P60" s="430"/>
      <c r="Q60" s="431"/>
      <c r="R60" s="834"/>
    </row>
    <row r="61" spans="1:18" ht="14.25">
      <c r="A61" s="363"/>
      <c r="B61" s="417" t="s">
        <v>463</v>
      </c>
      <c r="C61" s="417"/>
      <c r="D61" s="374">
        <v>3</v>
      </c>
      <c r="E61" s="375">
        <v>46</v>
      </c>
      <c r="F61" s="830">
        <v>-0.9347826086956522</v>
      </c>
      <c r="G61" s="371"/>
      <c r="H61" s="374">
        <v>0</v>
      </c>
      <c r="I61" s="374">
        <v>0</v>
      </c>
      <c r="J61" s="830" t="s">
        <v>613</v>
      </c>
      <c r="K61" s="371"/>
      <c r="L61" s="374">
        <v>3</v>
      </c>
      <c r="M61" s="375">
        <v>46</v>
      </c>
      <c r="N61" s="830">
        <v>-0.9347826086956522</v>
      </c>
      <c r="O61" s="829"/>
      <c r="P61" s="374">
        <v>0.3</v>
      </c>
      <c r="Q61" s="375">
        <v>4.6</v>
      </c>
      <c r="R61" s="834">
        <v>-1</v>
      </c>
    </row>
    <row r="62" spans="1:18" ht="14.25" hidden="1">
      <c r="A62" s="363"/>
      <c r="B62" s="417" t="s">
        <v>464</v>
      </c>
      <c r="C62" s="417"/>
      <c r="D62" s="374">
        <v>0</v>
      </c>
      <c r="E62" s="375">
        <v>0</v>
      </c>
      <c r="F62" s="830">
        <v>0</v>
      </c>
      <c r="G62" s="371"/>
      <c r="H62" s="374">
        <v>0</v>
      </c>
      <c r="I62" s="374">
        <v>0</v>
      </c>
      <c r="J62" s="831" t="s">
        <v>613</v>
      </c>
      <c r="K62" s="371"/>
      <c r="L62" s="374">
        <v>0</v>
      </c>
      <c r="M62" s="375">
        <v>0</v>
      </c>
      <c r="N62" s="830">
        <v>0</v>
      </c>
      <c r="O62" s="829"/>
      <c r="P62" s="374">
        <v>0</v>
      </c>
      <c r="Q62" s="375">
        <v>0</v>
      </c>
      <c r="R62" s="834">
        <v>0</v>
      </c>
    </row>
    <row r="63" spans="1:18" ht="14.25">
      <c r="A63" s="363"/>
      <c r="B63" s="417" t="s">
        <v>465</v>
      </c>
      <c r="C63" s="417"/>
      <c r="D63" s="374">
        <v>787</v>
      </c>
      <c r="E63" s="375">
        <v>247</v>
      </c>
      <c r="F63" s="830">
        <v>2.1862348178137654</v>
      </c>
      <c r="G63" s="371"/>
      <c r="H63" s="374">
        <v>2</v>
      </c>
      <c r="I63" s="374">
        <v>0</v>
      </c>
      <c r="J63" s="830" t="s">
        <v>613</v>
      </c>
      <c r="K63" s="371"/>
      <c r="L63" s="374">
        <v>789</v>
      </c>
      <c r="M63" s="375">
        <v>247</v>
      </c>
      <c r="N63" s="830">
        <v>2.194331983805668</v>
      </c>
      <c r="O63" s="829"/>
      <c r="P63" s="374">
        <v>80.7</v>
      </c>
      <c r="Q63" s="375">
        <v>24.7</v>
      </c>
      <c r="R63" s="834">
        <v>2.24</v>
      </c>
    </row>
    <row r="64" spans="1:18" ht="14.25">
      <c r="A64" s="363"/>
      <c r="B64" s="417" t="s">
        <v>466</v>
      </c>
      <c r="C64" s="417"/>
      <c r="D64" s="374">
        <v>141</v>
      </c>
      <c r="E64" s="375">
        <v>52</v>
      </c>
      <c r="F64" s="830">
        <v>1.7115384615384615</v>
      </c>
      <c r="G64" s="371"/>
      <c r="H64" s="374">
        <v>0</v>
      </c>
      <c r="I64" s="374">
        <v>0</v>
      </c>
      <c r="J64" s="830" t="s">
        <v>613</v>
      </c>
      <c r="K64" s="371"/>
      <c r="L64" s="374">
        <v>141</v>
      </c>
      <c r="M64" s="375">
        <v>52</v>
      </c>
      <c r="N64" s="830">
        <v>1.7115384615384615</v>
      </c>
      <c r="O64" s="829"/>
      <c r="P64" s="437">
        <v>14.1</v>
      </c>
      <c r="Q64" s="375">
        <v>5.2</v>
      </c>
      <c r="R64" s="834">
        <v>1.8</v>
      </c>
    </row>
    <row r="65" spans="1:18" ht="14.25">
      <c r="A65" s="363"/>
      <c r="B65" s="417" t="s">
        <v>470</v>
      </c>
      <c r="C65" s="417"/>
      <c r="D65" s="374">
        <v>1108</v>
      </c>
      <c r="E65" s="375">
        <v>0</v>
      </c>
      <c r="F65" s="831" t="s">
        <v>613</v>
      </c>
      <c r="G65" s="371"/>
      <c r="H65" s="374">
        <v>0</v>
      </c>
      <c r="I65" s="374">
        <v>0</v>
      </c>
      <c r="J65" s="831" t="s">
        <v>613</v>
      </c>
      <c r="K65" s="371"/>
      <c r="L65" s="374">
        <v>1108</v>
      </c>
      <c r="M65" s="375">
        <v>0</v>
      </c>
      <c r="N65" s="830" t="s">
        <v>613</v>
      </c>
      <c r="O65" s="829"/>
      <c r="P65" s="437">
        <v>110.8</v>
      </c>
      <c r="Q65" s="375">
        <v>0</v>
      </c>
      <c r="R65" s="837" t="s">
        <v>613</v>
      </c>
    </row>
    <row r="66" spans="1:18" ht="12.75">
      <c r="A66" s="363"/>
      <c r="B66" s="364" t="s">
        <v>101</v>
      </c>
      <c r="C66" s="364"/>
      <c r="D66" s="426">
        <v>2039</v>
      </c>
      <c r="E66" s="427">
        <v>345</v>
      </c>
      <c r="F66" s="833">
        <v>4.910144927536232</v>
      </c>
      <c r="G66" s="371"/>
      <c r="H66" s="426">
        <v>2</v>
      </c>
      <c r="I66" s="427">
        <v>0</v>
      </c>
      <c r="J66" s="833" t="s">
        <v>613</v>
      </c>
      <c r="K66" s="371"/>
      <c r="L66" s="426">
        <v>2041</v>
      </c>
      <c r="M66" s="427">
        <v>345</v>
      </c>
      <c r="N66" s="833">
        <v>4.915942028985508</v>
      </c>
      <c r="O66" s="418"/>
      <c r="P66" s="426">
        <v>205.9</v>
      </c>
      <c r="Q66" s="427">
        <v>34.5</v>
      </c>
      <c r="R66" s="836">
        <v>4.885714285714286</v>
      </c>
    </row>
    <row r="67" spans="1:18" ht="12.75">
      <c r="A67" s="363"/>
      <c r="B67" s="364"/>
      <c r="C67" s="364"/>
      <c r="D67" s="374"/>
      <c r="E67" s="375"/>
      <c r="F67" s="830"/>
      <c r="G67" s="371"/>
      <c r="H67" s="374"/>
      <c r="I67" s="375"/>
      <c r="J67" s="830"/>
      <c r="K67" s="371"/>
      <c r="L67" s="374"/>
      <c r="M67" s="375"/>
      <c r="N67" s="830"/>
      <c r="O67" s="418"/>
      <c r="P67" s="374"/>
      <c r="Q67" s="375"/>
      <c r="R67" s="834"/>
    </row>
    <row r="68" spans="1:18" ht="12.75">
      <c r="A68" s="363"/>
      <c r="B68" s="416" t="s">
        <v>473</v>
      </c>
      <c r="C68" s="416"/>
      <c r="D68" s="365"/>
      <c r="E68" s="366"/>
      <c r="F68" s="839"/>
      <c r="G68" s="371"/>
      <c r="H68" s="374"/>
      <c r="I68" s="375"/>
      <c r="J68" s="839"/>
      <c r="K68" s="371"/>
      <c r="L68" s="374"/>
      <c r="M68" s="375"/>
      <c r="N68" s="839"/>
      <c r="O68" s="418"/>
      <c r="P68" s="430"/>
      <c r="Q68" s="431"/>
      <c r="R68" s="834"/>
    </row>
    <row r="69" spans="1:18" ht="12.75">
      <c r="A69" s="363"/>
      <c r="B69" s="417" t="s">
        <v>461</v>
      </c>
      <c r="C69" s="417"/>
      <c r="D69" s="374">
        <v>63</v>
      </c>
      <c r="E69" s="375">
        <v>62</v>
      </c>
      <c r="F69" s="830">
        <v>0.016129032258064516</v>
      </c>
      <c r="G69" s="371"/>
      <c r="H69" s="374">
        <v>25</v>
      </c>
      <c r="I69" s="375">
        <v>32</v>
      </c>
      <c r="J69" s="830">
        <v>-0.21875</v>
      </c>
      <c r="K69" s="371"/>
      <c r="L69" s="374">
        <v>88</v>
      </c>
      <c r="M69" s="375">
        <v>94</v>
      </c>
      <c r="N69" s="830">
        <v>-0.06382978723404255</v>
      </c>
      <c r="O69" s="418"/>
      <c r="P69" s="374">
        <v>31.3</v>
      </c>
      <c r="Q69" s="375">
        <v>38.2</v>
      </c>
      <c r="R69" s="834">
        <v>-0.18421052631578946</v>
      </c>
    </row>
    <row r="70" spans="1:18" ht="12.75">
      <c r="A70" s="363"/>
      <c r="B70" s="417" t="s">
        <v>462</v>
      </c>
      <c r="C70" s="417"/>
      <c r="D70" s="374">
        <v>287</v>
      </c>
      <c r="E70" s="375">
        <v>235</v>
      </c>
      <c r="F70" s="830">
        <v>0.22127659574468084</v>
      </c>
      <c r="G70" s="371"/>
      <c r="H70" s="374">
        <v>145</v>
      </c>
      <c r="I70" s="375">
        <v>133</v>
      </c>
      <c r="J70" s="830">
        <v>0.09022556390977443</v>
      </c>
      <c r="K70" s="371"/>
      <c r="L70" s="374">
        <v>432</v>
      </c>
      <c r="M70" s="375">
        <v>368</v>
      </c>
      <c r="N70" s="830">
        <v>0.17391304347826086</v>
      </c>
      <c r="O70" s="418"/>
      <c r="P70" s="374">
        <v>173.7</v>
      </c>
      <c r="Q70" s="375">
        <v>156.5</v>
      </c>
      <c r="R70" s="834">
        <v>0.10828025477707007</v>
      </c>
    </row>
    <row r="71" spans="1:18" ht="12.75">
      <c r="A71" s="363"/>
      <c r="B71" s="417" t="s">
        <v>463</v>
      </c>
      <c r="C71" s="417"/>
      <c r="D71" s="374">
        <v>245</v>
      </c>
      <c r="E71" s="375">
        <v>509</v>
      </c>
      <c r="F71" s="830">
        <v>-0.518664047151277</v>
      </c>
      <c r="G71" s="371"/>
      <c r="H71" s="374">
        <v>1</v>
      </c>
      <c r="I71" s="375">
        <v>1</v>
      </c>
      <c r="J71" s="830">
        <v>0</v>
      </c>
      <c r="K71" s="371"/>
      <c r="L71" s="374">
        <v>246</v>
      </c>
      <c r="M71" s="375">
        <v>510</v>
      </c>
      <c r="N71" s="830">
        <v>-0.5176470588235295</v>
      </c>
      <c r="O71" s="418"/>
      <c r="P71" s="374">
        <v>25.5</v>
      </c>
      <c r="Q71" s="375">
        <v>51.9</v>
      </c>
      <c r="R71" s="834">
        <v>-0.5</v>
      </c>
    </row>
    <row r="72" spans="1:18" ht="12.75">
      <c r="A72" s="363"/>
      <c r="B72" s="417" t="s">
        <v>464</v>
      </c>
      <c r="C72" s="417"/>
      <c r="D72" s="374">
        <v>770</v>
      </c>
      <c r="E72" s="375">
        <v>366</v>
      </c>
      <c r="F72" s="830">
        <v>1.1038251366120218</v>
      </c>
      <c r="G72" s="371"/>
      <c r="H72" s="374">
        <v>0</v>
      </c>
      <c r="I72" s="375">
        <v>0</v>
      </c>
      <c r="J72" s="830" t="s">
        <v>613</v>
      </c>
      <c r="K72" s="371"/>
      <c r="L72" s="374">
        <v>770</v>
      </c>
      <c r="M72" s="375">
        <v>366</v>
      </c>
      <c r="N72" s="830">
        <v>1.1038251366120218</v>
      </c>
      <c r="O72" s="418"/>
      <c r="P72" s="374">
        <v>77</v>
      </c>
      <c r="Q72" s="375">
        <v>36.6</v>
      </c>
      <c r="R72" s="834">
        <v>1.0810810810810811</v>
      </c>
    </row>
    <row r="73" spans="1:18" ht="12.75">
      <c r="A73" s="363"/>
      <c r="B73" s="417" t="s">
        <v>465</v>
      </c>
      <c r="C73" s="417"/>
      <c r="D73" s="374">
        <v>787</v>
      </c>
      <c r="E73" s="375">
        <v>249</v>
      </c>
      <c r="F73" s="830">
        <v>2.1606425702811247</v>
      </c>
      <c r="G73" s="371"/>
      <c r="H73" s="374">
        <v>8</v>
      </c>
      <c r="I73" s="375">
        <v>24</v>
      </c>
      <c r="J73" s="830">
        <v>-0.6666666666666666</v>
      </c>
      <c r="K73" s="371"/>
      <c r="L73" s="374">
        <v>795</v>
      </c>
      <c r="M73" s="375">
        <v>273</v>
      </c>
      <c r="N73" s="830">
        <v>1.9120879120879122</v>
      </c>
      <c r="O73" s="418"/>
      <c r="P73" s="374">
        <v>86.7</v>
      </c>
      <c r="Q73" s="375">
        <v>48.9</v>
      </c>
      <c r="R73" s="834">
        <v>0.7755102040816326</v>
      </c>
    </row>
    <row r="74" spans="1:18" ht="12.75">
      <c r="A74" s="363"/>
      <c r="B74" s="417" t="s">
        <v>466</v>
      </c>
      <c r="C74" s="417"/>
      <c r="D74" s="374">
        <v>2180</v>
      </c>
      <c r="E74" s="375">
        <v>1760</v>
      </c>
      <c r="F74" s="830">
        <v>0.23863636363636365</v>
      </c>
      <c r="G74" s="371"/>
      <c r="H74" s="374">
        <v>0</v>
      </c>
      <c r="I74" s="375">
        <v>0</v>
      </c>
      <c r="J74" s="830" t="s">
        <v>613</v>
      </c>
      <c r="K74" s="371"/>
      <c r="L74" s="374">
        <v>2180</v>
      </c>
      <c r="M74" s="375">
        <v>1760</v>
      </c>
      <c r="N74" s="830">
        <v>0.23863636363636365</v>
      </c>
      <c r="O74" s="418"/>
      <c r="P74" s="374">
        <v>218</v>
      </c>
      <c r="Q74" s="375">
        <v>176</v>
      </c>
      <c r="R74" s="834">
        <v>0.23863636363636365</v>
      </c>
    </row>
    <row r="75" spans="1:18" ht="12.75">
      <c r="A75" s="363"/>
      <c r="B75" s="417" t="s">
        <v>470</v>
      </c>
      <c r="C75" s="417"/>
      <c r="D75" s="374">
        <v>1582</v>
      </c>
      <c r="E75" s="438">
        <v>287</v>
      </c>
      <c r="F75" s="830">
        <v>4.512195121951219</v>
      </c>
      <c r="G75" s="371"/>
      <c r="H75" s="374">
        <v>0</v>
      </c>
      <c r="I75" s="375">
        <v>0</v>
      </c>
      <c r="J75" s="830" t="s">
        <v>613</v>
      </c>
      <c r="K75" s="371"/>
      <c r="L75" s="374">
        <v>1582</v>
      </c>
      <c r="M75" s="375">
        <v>287</v>
      </c>
      <c r="N75" s="830">
        <v>4.512195121951219</v>
      </c>
      <c r="O75" s="418"/>
      <c r="P75" s="374">
        <v>158.2</v>
      </c>
      <c r="Q75" s="375">
        <v>28.7</v>
      </c>
      <c r="R75" s="834">
        <v>4.448275862068965</v>
      </c>
    </row>
    <row r="76" spans="1:18" ht="12.75">
      <c r="A76" s="363"/>
      <c r="B76" s="422" t="s">
        <v>467</v>
      </c>
      <c r="C76" s="422"/>
      <c r="D76" s="423">
        <v>5914</v>
      </c>
      <c r="E76" s="375">
        <v>3468</v>
      </c>
      <c r="F76" s="832">
        <v>0.7053056516724336</v>
      </c>
      <c r="G76" s="371"/>
      <c r="H76" s="423">
        <v>179</v>
      </c>
      <c r="I76" s="424">
        <v>190</v>
      </c>
      <c r="J76" s="832">
        <v>-0.05789473684210526</v>
      </c>
      <c r="K76" s="371"/>
      <c r="L76" s="423">
        <v>6093</v>
      </c>
      <c r="M76" s="424">
        <v>3658</v>
      </c>
      <c r="N76" s="832">
        <v>0.6656642974302898</v>
      </c>
      <c r="O76" s="418"/>
      <c r="P76" s="439">
        <v>770.4</v>
      </c>
      <c r="Q76" s="424">
        <v>536.8</v>
      </c>
      <c r="R76" s="835">
        <v>0.4338919925512104</v>
      </c>
    </row>
    <row r="77" spans="1:18" ht="12.75">
      <c r="A77" s="363"/>
      <c r="B77" s="417" t="s">
        <v>468</v>
      </c>
      <c r="C77" s="417"/>
      <c r="D77" s="374">
        <v>354</v>
      </c>
      <c r="E77" s="375">
        <v>383</v>
      </c>
      <c r="F77" s="830">
        <v>-0.07571801566579635</v>
      </c>
      <c r="G77" s="371"/>
      <c r="H77" s="374">
        <v>0</v>
      </c>
      <c r="I77" s="375">
        <v>0</v>
      </c>
      <c r="J77" s="830" t="s">
        <v>613</v>
      </c>
      <c r="K77" s="371"/>
      <c r="L77" s="374">
        <v>354</v>
      </c>
      <c r="M77" s="375">
        <v>383</v>
      </c>
      <c r="N77" s="830">
        <v>-0.07571801566579635</v>
      </c>
      <c r="O77" s="418"/>
      <c r="P77" s="374">
        <v>35.4</v>
      </c>
      <c r="Q77" s="375">
        <v>38.3</v>
      </c>
      <c r="R77" s="834">
        <v>-0.07894736842105263</v>
      </c>
    </row>
    <row r="78" spans="1:18" ht="12.75" customHeight="1">
      <c r="A78" s="363"/>
      <c r="B78" s="364" t="s">
        <v>474</v>
      </c>
      <c r="C78" s="373"/>
      <c r="D78" s="426">
        <v>6268</v>
      </c>
      <c r="E78" s="427">
        <v>3851</v>
      </c>
      <c r="F78" s="833">
        <v>0.6276291872240977</v>
      </c>
      <c r="G78" s="371"/>
      <c r="H78" s="426">
        <v>179</v>
      </c>
      <c r="I78" s="427">
        <v>190</v>
      </c>
      <c r="J78" s="833">
        <v>-0.05789473684210526</v>
      </c>
      <c r="K78" s="371"/>
      <c r="L78" s="426">
        <v>6447</v>
      </c>
      <c r="M78" s="427">
        <v>4041</v>
      </c>
      <c r="N78" s="833">
        <v>0.5953971789161099</v>
      </c>
      <c r="O78" s="418"/>
      <c r="P78" s="426">
        <v>805.8</v>
      </c>
      <c r="Q78" s="427">
        <v>575.1</v>
      </c>
      <c r="R78" s="836">
        <v>0.4017391304347826</v>
      </c>
    </row>
    <row r="79" spans="1:18" ht="12.75">
      <c r="A79" s="363"/>
      <c r="B79" s="373"/>
      <c r="C79" s="373"/>
      <c r="D79" s="365"/>
      <c r="E79" s="366"/>
      <c r="F79" s="839"/>
      <c r="G79" s="371"/>
      <c r="H79" s="374"/>
      <c r="I79" s="375"/>
      <c r="J79" s="839"/>
      <c r="K79" s="371"/>
      <c r="L79" s="374"/>
      <c r="M79" s="375"/>
      <c r="N79" s="839"/>
      <c r="O79" s="418"/>
      <c r="P79" s="440"/>
      <c r="Q79" s="431"/>
      <c r="R79" s="834"/>
    </row>
    <row r="80" spans="1:18" ht="14.25">
      <c r="A80" s="363"/>
      <c r="B80" s="416" t="s">
        <v>497</v>
      </c>
      <c r="C80" s="416"/>
      <c r="D80" s="365"/>
      <c r="E80" s="366"/>
      <c r="F80" s="830"/>
      <c r="G80" s="371"/>
      <c r="H80" s="374"/>
      <c r="I80" s="375"/>
      <c r="J80" s="830"/>
      <c r="K80" s="371"/>
      <c r="L80" s="374"/>
      <c r="M80" s="375"/>
      <c r="N80" s="830"/>
      <c r="O80" s="418"/>
      <c r="P80" s="440"/>
      <c r="Q80" s="431"/>
      <c r="R80" s="834"/>
    </row>
    <row r="81" spans="1:18" ht="12.75">
      <c r="A81" s="363"/>
      <c r="B81" s="373" t="s">
        <v>475</v>
      </c>
      <c r="C81" s="417"/>
      <c r="D81" s="374">
        <v>89</v>
      </c>
      <c r="E81" s="441">
        <v>88</v>
      </c>
      <c r="F81" s="830">
        <v>0.011363636363636364</v>
      </c>
      <c r="G81" s="371"/>
      <c r="H81" s="374">
        <v>2</v>
      </c>
      <c r="I81" s="441">
        <v>0</v>
      </c>
      <c r="J81" s="830" t="s">
        <v>613</v>
      </c>
      <c r="K81" s="371"/>
      <c r="L81" s="374">
        <v>91</v>
      </c>
      <c r="M81" s="375">
        <v>88</v>
      </c>
      <c r="N81" s="830">
        <v>0.03409090909090909</v>
      </c>
      <c r="O81" s="418"/>
      <c r="P81" s="374">
        <v>10.9</v>
      </c>
      <c r="Q81" s="375">
        <v>8.8</v>
      </c>
      <c r="R81" s="834">
        <v>0.2222222222222222</v>
      </c>
    </row>
    <row r="82" spans="1:18" ht="12.75">
      <c r="A82" s="363"/>
      <c r="B82" s="364" t="s">
        <v>476</v>
      </c>
      <c r="C82" s="364"/>
      <c r="D82" s="426">
        <v>89</v>
      </c>
      <c r="E82" s="427">
        <v>88</v>
      </c>
      <c r="F82" s="833">
        <v>0.011363636363636364</v>
      </c>
      <c r="G82" s="371"/>
      <c r="H82" s="426">
        <v>2</v>
      </c>
      <c r="I82" s="427">
        <v>0</v>
      </c>
      <c r="J82" s="833" t="s">
        <v>613</v>
      </c>
      <c r="K82" s="371"/>
      <c r="L82" s="426">
        <v>91</v>
      </c>
      <c r="M82" s="427">
        <v>88</v>
      </c>
      <c r="N82" s="833">
        <v>0.03409090909090909</v>
      </c>
      <c r="O82" s="418"/>
      <c r="P82" s="426">
        <v>10.9</v>
      </c>
      <c r="Q82" s="427">
        <v>8.8</v>
      </c>
      <c r="R82" s="836">
        <v>0.2222222222222222</v>
      </c>
    </row>
    <row r="83" spans="1:18" ht="12.75">
      <c r="A83" s="363"/>
      <c r="B83" s="364"/>
      <c r="C83" s="364"/>
      <c r="D83" s="374"/>
      <c r="E83" s="366"/>
      <c r="F83" s="830"/>
      <c r="G83" s="371"/>
      <c r="H83" s="374"/>
      <c r="I83" s="375"/>
      <c r="J83" s="830"/>
      <c r="K83" s="371"/>
      <c r="L83" s="374"/>
      <c r="M83" s="375"/>
      <c r="N83" s="830"/>
      <c r="O83" s="418"/>
      <c r="P83" s="374"/>
      <c r="Q83" s="375"/>
      <c r="R83" s="834"/>
    </row>
    <row r="84" spans="1:18" ht="12.75">
      <c r="A84" s="363"/>
      <c r="B84" s="364" t="s">
        <v>477</v>
      </c>
      <c r="C84" s="364"/>
      <c r="D84" s="426">
        <v>6357</v>
      </c>
      <c r="E84" s="427">
        <v>3939</v>
      </c>
      <c r="F84" s="833">
        <v>0.6138613861386139</v>
      </c>
      <c r="G84" s="371"/>
      <c r="H84" s="426">
        <v>181</v>
      </c>
      <c r="I84" s="427">
        <v>190</v>
      </c>
      <c r="J84" s="833">
        <v>-0.04736842105263158</v>
      </c>
      <c r="K84" s="371"/>
      <c r="L84" s="426">
        <v>6538</v>
      </c>
      <c r="M84" s="427">
        <v>4129</v>
      </c>
      <c r="N84" s="833">
        <v>0.5834342455800436</v>
      </c>
      <c r="O84" s="418"/>
      <c r="P84" s="426">
        <v>816.7</v>
      </c>
      <c r="Q84" s="427">
        <v>583.9</v>
      </c>
      <c r="R84" s="836">
        <v>0.398972602739726</v>
      </c>
    </row>
    <row r="85" spans="1:18" ht="12.75">
      <c r="A85" s="363"/>
      <c r="B85" s="364"/>
      <c r="C85" s="364"/>
      <c r="D85" s="374"/>
      <c r="E85" s="366"/>
      <c r="F85" s="830"/>
      <c r="G85" s="371"/>
      <c r="H85" s="374"/>
      <c r="I85" s="375"/>
      <c r="J85" s="830"/>
      <c r="K85" s="371"/>
      <c r="L85" s="374"/>
      <c r="M85" s="375"/>
      <c r="N85" s="830"/>
      <c r="O85" s="418"/>
      <c r="P85" s="374"/>
      <c r="Q85" s="431"/>
      <c r="R85" s="834"/>
    </row>
    <row r="86" spans="1:18" ht="14.25">
      <c r="A86" s="363"/>
      <c r="B86" s="416" t="s">
        <v>498</v>
      </c>
      <c r="C86" s="416"/>
      <c r="D86" s="365"/>
      <c r="E86" s="366"/>
      <c r="F86" s="839"/>
      <c r="G86" s="371"/>
      <c r="H86" s="374"/>
      <c r="I86" s="375"/>
      <c r="J86" s="839"/>
      <c r="K86" s="371"/>
      <c r="L86" s="374"/>
      <c r="M86" s="375"/>
      <c r="N86" s="839"/>
      <c r="O86" s="418"/>
      <c r="P86" s="440"/>
      <c r="Q86" s="431"/>
      <c r="R86" s="834"/>
    </row>
    <row r="87" spans="1:18" ht="12.75">
      <c r="A87" s="363"/>
      <c r="B87" s="417" t="s">
        <v>478</v>
      </c>
      <c r="C87" s="417"/>
      <c r="D87" s="374">
        <v>1130</v>
      </c>
      <c r="E87" s="375">
        <v>1226.9371384917604</v>
      </c>
      <c r="F87" s="830">
        <v>-0.07905460472697637</v>
      </c>
      <c r="G87" s="371"/>
      <c r="H87" s="374">
        <v>0</v>
      </c>
      <c r="I87" s="375">
        <v>0</v>
      </c>
      <c r="J87" s="830" t="s">
        <v>613</v>
      </c>
      <c r="K87" s="371"/>
      <c r="L87" s="374">
        <v>1130</v>
      </c>
      <c r="M87" s="375">
        <v>1226.9371384917604</v>
      </c>
      <c r="N87" s="830">
        <v>-0.07905460472697637</v>
      </c>
      <c r="O87" s="418"/>
      <c r="P87" s="442">
        <v>113</v>
      </c>
      <c r="Q87" s="375">
        <v>122.69371384917605</v>
      </c>
      <c r="R87" s="834">
        <v>-0.08130081300813008</v>
      </c>
    </row>
    <row r="88" spans="1:18" ht="12.75">
      <c r="A88" s="363"/>
      <c r="B88" s="417" t="s">
        <v>479</v>
      </c>
      <c r="C88" s="417"/>
      <c r="D88" s="374">
        <v>429</v>
      </c>
      <c r="E88" s="375">
        <v>227.78565971843284</v>
      </c>
      <c r="F88" s="830">
        <v>0.881578947368421</v>
      </c>
      <c r="G88" s="371"/>
      <c r="H88" s="374">
        <v>0</v>
      </c>
      <c r="I88" s="375">
        <v>0</v>
      </c>
      <c r="J88" s="830" t="s">
        <v>613</v>
      </c>
      <c r="K88" s="371"/>
      <c r="L88" s="374">
        <v>429</v>
      </c>
      <c r="M88" s="375">
        <v>227.78565971843284</v>
      </c>
      <c r="N88" s="830">
        <v>0.881578947368421</v>
      </c>
      <c r="O88" s="418"/>
      <c r="P88" s="442">
        <v>42.9</v>
      </c>
      <c r="Q88" s="375">
        <v>22.778565971843285</v>
      </c>
      <c r="R88" s="834">
        <v>0.8695652173913043</v>
      </c>
    </row>
    <row r="89" spans="1:18" ht="12.75">
      <c r="A89" s="363"/>
      <c r="B89" s="417" t="s">
        <v>480</v>
      </c>
      <c r="C89" s="417"/>
      <c r="D89" s="374">
        <v>1981</v>
      </c>
      <c r="E89" s="375">
        <v>1728.0732292917169</v>
      </c>
      <c r="F89" s="830">
        <v>0.14641203703703703</v>
      </c>
      <c r="G89" s="371"/>
      <c r="H89" s="374">
        <v>0</v>
      </c>
      <c r="I89" s="375">
        <v>0</v>
      </c>
      <c r="J89" s="830" t="s">
        <v>613</v>
      </c>
      <c r="K89" s="371"/>
      <c r="L89" s="374">
        <v>1981</v>
      </c>
      <c r="M89" s="375">
        <v>1728.0732292917169</v>
      </c>
      <c r="N89" s="830">
        <v>0.14641203703703703</v>
      </c>
      <c r="O89" s="418"/>
      <c r="P89" s="442">
        <v>198.1</v>
      </c>
      <c r="Q89" s="420">
        <v>172.8073229291717</v>
      </c>
      <c r="R89" s="834">
        <v>0.14450867052023122</v>
      </c>
    </row>
    <row r="90" spans="1:18" ht="12.75">
      <c r="A90" s="363"/>
      <c r="B90" s="417" t="s">
        <v>227</v>
      </c>
      <c r="C90" s="417"/>
      <c r="D90" s="435">
        <v>16</v>
      </c>
      <c r="E90" s="438">
        <v>0</v>
      </c>
      <c r="F90" s="840" t="s">
        <v>613</v>
      </c>
      <c r="G90" s="371"/>
      <c r="H90" s="435">
        <v>12</v>
      </c>
      <c r="I90" s="438">
        <v>12.02117210520572</v>
      </c>
      <c r="J90" s="840">
        <v>0</v>
      </c>
      <c r="K90" s="371"/>
      <c r="L90" s="435">
        <v>28</v>
      </c>
      <c r="M90" s="438">
        <v>12.02117210520572</v>
      </c>
      <c r="N90" s="840">
        <v>1.3333333333333333</v>
      </c>
      <c r="O90" s="418"/>
      <c r="P90" s="434">
        <v>13.6</v>
      </c>
      <c r="Q90" s="438">
        <v>12.02117210520572</v>
      </c>
      <c r="R90" s="838">
        <v>0.16666666666666666</v>
      </c>
    </row>
    <row r="91" spans="1:18" ht="12.75">
      <c r="A91" s="363"/>
      <c r="B91" s="422" t="s">
        <v>481</v>
      </c>
      <c r="C91" s="422"/>
      <c r="D91" s="374">
        <v>3556</v>
      </c>
      <c r="E91" s="375">
        <v>3182.79602750191</v>
      </c>
      <c r="F91" s="830">
        <v>0.11718504555450833</v>
      </c>
      <c r="G91" s="371"/>
      <c r="H91" s="374">
        <v>12</v>
      </c>
      <c r="I91" s="375">
        <v>12.02117210520572</v>
      </c>
      <c r="J91" s="832">
        <v>0</v>
      </c>
      <c r="K91" s="371"/>
      <c r="L91" s="374">
        <v>3568</v>
      </c>
      <c r="M91" s="375">
        <v>3194.8171996071155</v>
      </c>
      <c r="N91" s="830">
        <v>0.11674491392801252</v>
      </c>
      <c r="O91" s="418"/>
      <c r="P91" s="442">
        <v>367.6</v>
      </c>
      <c r="Q91" s="375">
        <v>330.30077485539675</v>
      </c>
      <c r="R91" s="834">
        <v>0.11515151515151516</v>
      </c>
    </row>
    <row r="92" spans="1:18" ht="12.75">
      <c r="A92" s="363"/>
      <c r="B92" s="417" t="s">
        <v>482</v>
      </c>
      <c r="C92" s="417"/>
      <c r="D92" s="374">
        <v>180</v>
      </c>
      <c r="E92" s="375">
        <v>162.94881588999237</v>
      </c>
      <c r="F92" s="830">
        <v>0.10429447852760736</v>
      </c>
      <c r="G92" s="371"/>
      <c r="H92" s="374">
        <v>0</v>
      </c>
      <c r="I92" s="375">
        <v>0</v>
      </c>
      <c r="J92" s="830" t="s">
        <v>613</v>
      </c>
      <c r="K92" s="371"/>
      <c r="L92" s="374">
        <v>180</v>
      </c>
      <c r="M92" s="375">
        <v>162.94881588999237</v>
      </c>
      <c r="N92" s="830">
        <v>0.10429447852760736</v>
      </c>
      <c r="O92" s="418"/>
      <c r="P92" s="442">
        <v>18</v>
      </c>
      <c r="Q92" s="375">
        <v>16.29488158899924</v>
      </c>
      <c r="R92" s="834">
        <v>0.125</v>
      </c>
    </row>
    <row r="93" spans="1:18" ht="12.75">
      <c r="A93" s="363"/>
      <c r="B93" s="417" t="s">
        <v>483</v>
      </c>
      <c r="C93" s="417"/>
      <c r="D93" s="374">
        <v>672</v>
      </c>
      <c r="E93" s="375">
        <v>270.356324347921</v>
      </c>
      <c r="F93" s="830">
        <v>1.488888888888889</v>
      </c>
      <c r="G93" s="371"/>
      <c r="H93" s="374">
        <v>0</v>
      </c>
      <c r="I93" s="375">
        <v>0</v>
      </c>
      <c r="J93" s="840" t="s">
        <v>613</v>
      </c>
      <c r="K93" s="371"/>
      <c r="L93" s="374">
        <v>672</v>
      </c>
      <c r="M93" s="375">
        <v>270.356324347921</v>
      </c>
      <c r="N93" s="840">
        <v>1.488888888888889</v>
      </c>
      <c r="O93" s="418"/>
      <c r="P93" s="442">
        <v>67.2</v>
      </c>
      <c r="Q93" s="375">
        <v>27.0356324347921</v>
      </c>
      <c r="R93" s="838">
        <v>1.4814814814814814</v>
      </c>
    </row>
    <row r="94" spans="1:18" ht="12.75">
      <c r="A94" s="363"/>
      <c r="B94" s="364" t="s">
        <v>484</v>
      </c>
      <c r="C94" s="364"/>
      <c r="D94" s="426">
        <v>4408</v>
      </c>
      <c r="E94" s="427">
        <v>3616.1011677398237</v>
      </c>
      <c r="F94" s="833">
        <v>0.21902654867256638</v>
      </c>
      <c r="G94" s="371"/>
      <c r="H94" s="426">
        <v>12</v>
      </c>
      <c r="I94" s="427">
        <v>12.02117210520572</v>
      </c>
      <c r="J94" s="833">
        <v>0</v>
      </c>
      <c r="K94" s="371"/>
      <c r="L94" s="426">
        <v>4420</v>
      </c>
      <c r="M94" s="427">
        <v>3628.1223398450293</v>
      </c>
      <c r="N94" s="833">
        <v>0.21830209481808158</v>
      </c>
      <c r="O94" s="418"/>
      <c r="P94" s="444">
        <v>452.8</v>
      </c>
      <c r="Q94" s="427">
        <v>373.6312888791881</v>
      </c>
      <c r="R94" s="836">
        <v>0.21122994652406418</v>
      </c>
    </row>
    <row r="95" spans="1:18" ht="12.75">
      <c r="A95" s="363"/>
      <c r="B95" s="364"/>
      <c r="C95" s="364"/>
      <c r="D95" s="365"/>
      <c r="E95" s="366"/>
      <c r="F95" s="839"/>
      <c r="G95" s="371"/>
      <c r="H95" s="374"/>
      <c r="I95" s="375"/>
      <c r="J95" s="839"/>
      <c r="K95" s="371"/>
      <c r="L95" s="374"/>
      <c r="M95" s="375"/>
      <c r="N95" s="839"/>
      <c r="O95" s="418"/>
      <c r="P95" s="440"/>
      <c r="Q95" s="431"/>
      <c r="R95" s="834"/>
    </row>
    <row r="96" spans="1:18" ht="14.25">
      <c r="A96" s="363"/>
      <c r="B96" s="416" t="s">
        <v>499</v>
      </c>
      <c r="C96" s="416"/>
      <c r="D96" s="365"/>
      <c r="E96" s="366"/>
      <c r="F96" s="839"/>
      <c r="G96" s="371"/>
      <c r="H96" s="374"/>
      <c r="I96" s="375"/>
      <c r="J96" s="839"/>
      <c r="K96" s="371"/>
      <c r="L96" s="374"/>
      <c r="M96" s="375"/>
      <c r="N96" s="839"/>
      <c r="O96" s="418"/>
      <c r="P96" s="440"/>
      <c r="Q96" s="431"/>
      <c r="R96" s="834"/>
    </row>
    <row r="97" spans="1:18" ht="12.75">
      <c r="A97" s="363"/>
      <c r="B97" s="417" t="s">
        <v>485</v>
      </c>
      <c r="C97" s="416"/>
      <c r="D97" s="374">
        <v>9</v>
      </c>
      <c r="E97" s="375">
        <v>6.4</v>
      </c>
      <c r="F97" s="830">
        <v>0.5</v>
      </c>
      <c r="G97" s="445"/>
      <c r="H97" s="374">
        <v>16</v>
      </c>
      <c r="I97" s="375">
        <v>9.8</v>
      </c>
      <c r="J97" s="830">
        <v>0.6</v>
      </c>
      <c r="K97" s="446"/>
      <c r="L97" s="374">
        <v>25</v>
      </c>
      <c r="M97" s="375">
        <v>16.2</v>
      </c>
      <c r="N97" s="830">
        <v>0.5625</v>
      </c>
      <c r="O97" s="413"/>
      <c r="P97" s="377">
        <v>16.9</v>
      </c>
      <c r="Q97" s="375">
        <v>10.44</v>
      </c>
      <c r="R97" s="834">
        <v>0.7</v>
      </c>
    </row>
    <row r="98" spans="1:18" ht="12.75">
      <c r="A98" s="363"/>
      <c r="B98" s="417" t="s">
        <v>293</v>
      </c>
      <c r="C98" s="416"/>
      <c r="D98" s="374">
        <v>255</v>
      </c>
      <c r="E98" s="375">
        <v>168.7</v>
      </c>
      <c r="F98" s="830">
        <v>0.5088757396449705</v>
      </c>
      <c r="G98" s="445"/>
      <c r="H98" s="374">
        <v>78</v>
      </c>
      <c r="I98" s="375">
        <v>74.4</v>
      </c>
      <c r="J98" s="830">
        <v>0.05405405405405406</v>
      </c>
      <c r="K98" s="446"/>
      <c r="L98" s="374">
        <v>333</v>
      </c>
      <c r="M98" s="375">
        <v>243.1</v>
      </c>
      <c r="N98" s="830">
        <v>0.37037037037037035</v>
      </c>
      <c r="O98" s="413"/>
      <c r="P98" s="442">
        <v>103.5</v>
      </c>
      <c r="Q98" s="375">
        <v>91.27</v>
      </c>
      <c r="R98" s="834">
        <v>0.14285714285714285</v>
      </c>
    </row>
    <row r="99" spans="1:18" ht="12.75">
      <c r="A99" s="363"/>
      <c r="B99" s="373" t="s">
        <v>486</v>
      </c>
      <c r="C99" s="416"/>
      <c r="D99" s="374">
        <v>5</v>
      </c>
      <c r="E99" s="375">
        <v>3.9</v>
      </c>
      <c r="F99" s="830">
        <v>0.25</v>
      </c>
      <c r="G99" s="445"/>
      <c r="H99" s="374">
        <v>33</v>
      </c>
      <c r="I99" s="375">
        <v>14.9</v>
      </c>
      <c r="J99" s="830">
        <v>1.2</v>
      </c>
      <c r="K99" s="446"/>
      <c r="L99" s="374">
        <v>38</v>
      </c>
      <c r="M99" s="375">
        <v>18.8</v>
      </c>
      <c r="N99" s="830">
        <v>1</v>
      </c>
      <c r="O99" s="413"/>
      <c r="P99" s="377">
        <v>33.5</v>
      </c>
      <c r="Q99" s="375">
        <v>15.29</v>
      </c>
      <c r="R99" s="834">
        <v>1.2666666666666666</v>
      </c>
    </row>
    <row r="100" spans="1:18" ht="12.75">
      <c r="A100" s="363"/>
      <c r="B100" s="417" t="s">
        <v>487</v>
      </c>
      <c r="C100" s="416"/>
      <c r="D100" s="374">
        <v>38</v>
      </c>
      <c r="E100" s="375">
        <v>22.8</v>
      </c>
      <c r="F100" s="830">
        <v>0.6521739130434783</v>
      </c>
      <c r="G100" s="445"/>
      <c r="H100" s="374">
        <v>28</v>
      </c>
      <c r="I100" s="375">
        <v>26.6</v>
      </c>
      <c r="J100" s="830">
        <v>0.037037037037037035</v>
      </c>
      <c r="K100" s="446"/>
      <c r="L100" s="374">
        <v>66</v>
      </c>
      <c r="M100" s="375">
        <v>49.4</v>
      </c>
      <c r="N100" s="830">
        <v>0.3469387755102041</v>
      </c>
      <c r="O100" s="413"/>
      <c r="P100" s="377">
        <v>31.8</v>
      </c>
      <c r="Q100" s="375">
        <v>28.88</v>
      </c>
      <c r="R100" s="834">
        <v>0.10344827586206896</v>
      </c>
    </row>
    <row r="101" spans="1:18" ht="12.75">
      <c r="A101" s="363"/>
      <c r="B101" s="373" t="s">
        <v>488</v>
      </c>
      <c r="C101" s="416"/>
      <c r="D101" s="374">
        <v>17</v>
      </c>
      <c r="E101" s="375">
        <v>8.9</v>
      </c>
      <c r="F101" s="830">
        <v>0.8888888888888888</v>
      </c>
      <c r="G101" s="445"/>
      <c r="H101" s="374">
        <v>7</v>
      </c>
      <c r="I101" s="375">
        <v>33.6</v>
      </c>
      <c r="J101" s="830">
        <v>-0.7941176470588235</v>
      </c>
      <c r="K101" s="446"/>
      <c r="L101" s="374">
        <v>24</v>
      </c>
      <c r="M101" s="375">
        <v>42.5</v>
      </c>
      <c r="N101" s="830">
        <v>-0.4418604651162791</v>
      </c>
      <c r="O101" s="413"/>
      <c r="P101" s="377">
        <v>8.7</v>
      </c>
      <c r="Q101" s="420">
        <v>34.49</v>
      </c>
      <c r="R101" s="834">
        <v>-0.7352941176470589</v>
      </c>
    </row>
    <row r="102" spans="1:18" ht="12.75">
      <c r="A102" s="363"/>
      <c r="B102" s="373" t="s">
        <v>489</v>
      </c>
      <c r="C102" s="416"/>
      <c r="D102" s="374">
        <v>36</v>
      </c>
      <c r="E102" s="375">
        <v>17.9</v>
      </c>
      <c r="F102" s="830">
        <v>1</v>
      </c>
      <c r="G102" s="445"/>
      <c r="H102" s="374">
        <v>60</v>
      </c>
      <c r="I102" s="375">
        <v>28.1</v>
      </c>
      <c r="J102" s="830">
        <v>1.1428571428571428</v>
      </c>
      <c r="K102" s="446"/>
      <c r="L102" s="374">
        <v>96</v>
      </c>
      <c r="M102" s="375">
        <v>46</v>
      </c>
      <c r="N102" s="830">
        <v>1.0869565217391304</v>
      </c>
      <c r="O102" s="413"/>
      <c r="P102" s="442">
        <v>63.6</v>
      </c>
      <c r="Q102" s="375">
        <v>29.89</v>
      </c>
      <c r="R102" s="834">
        <v>1.1333333333333333</v>
      </c>
    </row>
    <row r="103" spans="1:18" ht="12.75">
      <c r="A103" s="363"/>
      <c r="B103" s="417" t="s">
        <v>295</v>
      </c>
      <c r="C103" s="416"/>
      <c r="D103" s="374">
        <v>7</v>
      </c>
      <c r="E103" s="375">
        <v>9.8</v>
      </c>
      <c r="F103" s="830">
        <v>-0.3</v>
      </c>
      <c r="G103" s="445"/>
      <c r="H103" s="374">
        <v>61</v>
      </c>
      <c r="I103" s="375">
        <v>53.1</v>
      </c>
      <c r="J103" s="830">
        <v>0.1509433962264151</v>
      </c>
      <c r="K103" s="446"/>
      <c r="L103" s="374">
        <v>68</v>
      </c>
      <c r="M103" s="375">
        <v>62.9</v>
      </c>
      <c r="N103" s="830">
        <v>0.07936507936507936</v>
      </c>
      <c r="O103" s="413"/>
      <c r="P103" s="377">
        <v>61.7</v>
      </c>
      <c r="Q103" s="375">
        <v>54.08</v>
      </c>
      <c r="R103" s="834">
        <v>0.14814814814814814</v>
      </c>
    </row>
    <row r="104" spans="1:18" ht="12.75">
      <c r="A104" s="363"/>
      <c r="B104" s="417" t="s">
        <v>296</v>
      </c>
      <c r="C104" s="416"/>
      <c r="D104" s="374">
        <v>199</v>
      </c>
      <c r="E104" s="375">
        <v>168.1</v>
      </c>
      <c r="F104" s="830">
        <v>0.18452380952380953</v>
      </c>
      <c r="G104" s="445"/>
      <c r="H104" s="374">
        <v>47</v>
      </c>
      <c r="I104" s="375">
        <v>52.8</v>
      </c>
      <c r="J104" s="830">
        <v>-0.11320754716981132</v>
      </c>
      <c r="K104" s="446"/>
      <c r="L104" s="374">
        <v>246</v>
      </c>
      <c r="M104" s="375">
        <v>220.9</v>
      </c>
      <c r="N104" s="830">
        <v>0.11312217194570136</v>
      </c>
      <c r="O104" s="413"/>
      <c r="P104" s="377">
        <v>66.9</v>
      </c>
      <c r="Q104" s="375">
        <v>69.61</v>
      </c>
      <c r="R104" s="834">
        <v>-0.04285714285714286</v>
      </c>
    </row>
    <row r="105" spans="1:18" ht="12.75">
      <c r="A105" s="363"/>
      <c r="B105" s="417" t="s">
        <v>297</v>
      </c>
      <c r="C105" s="416"/>
      <c r="D105" s="374">
        <v>88</v>
      </c>
      <c r="E105" s="375">
        <v>26</v>
      </c>
      <c r="F105" s="830">
        <v>2.3846153846153846</v>
      </c>
      <c r="G105" s="445"/>
      <c r="H105" s="374">
        <v>143</v>
      </c>
      <c r="I105" s="375">
        <v>121.3</v>
      </c>
      <c r="J105" s="830">
        <v>0.18181818181818182</v>
      </c>
      <c r="K105" s="446"/>
      <c r="L105" s="374">
        <v>231</v>
      </c>
      <c r="M105" s="375">
        <v>147.3</v>
      </c>
      <c r="N105" s="830">
        <v>0.5714285714285714</v>
      </c>
      <c r="O105" s="413"/>
      <c r="P105" s="377">
        <v>151.8</v>
      </c>
      <c r="Q105" s="375">
        <v>123.9</v>
      </c>
      <c r="R105" s="834">
        <v>0.22580645161290322</v>
      </c>
    </row>
    <row r="106" spans="1:18" ht="14.25">
      <c r="A106" s="363"/>
      <c r="B106" s="373" t="s">
        <v>500</v>
      </c>
      <c r="C106" s="417"/>
      <c r="D106" s="374">
        <v>8</v>
      </c>
      <c r="E106" s="375">
        <v>6.4</v>
      </c>
      <c r="F106" s="830">
        <v>0.3333333333333333</v>
      </c>
      <c r="G106" s="445"/>
      <c r="H106" s="374">
        <v>37</v>
      </c>
      <c r="I106" s="375">
        <v>47.5</v>
      </c>
      <c r="J106" s="830">
        <v>-0.22916666666666666</v>
      </c>
      <c r="K106" s="446"/>
      <c r="L106" s="374">
        <v>45</v>
      </c>
      <c r="M106" s="375">
        <v>53.9</v>
      </c>
      <c r="N106" s="830">
        <v>-0.16666666666666666</v>
      </c>
      <c r="O106" s="413"/>
      <c r="P106" s="377">
        <v>37.8</v>
      </c>
      <c r="Q106" s="375">
        <v>48.14</v>
      </c>
      <c r="R106" s="834">
        <v>-0.20833333333333334</v>
      </c>
    </row>
    <row r="107" spans="1:18" ht="12.75">
      <c r="A107" s="363"/>
      <c r="B107" s="364" t="s">
        <v>490</v>
      </c>
      <c r="C107" s="364"/>
      <c r="D107" s="426">
        <v>662</v>
      </c>
      <c r="E107" s="427">
        <v>438.9</v>
      </c>
      <c r="F107" s="833">
        <v>0.5079726651480638</v>
      </c>
      <c r="G107" s="367"/>
      <c r="H107" s="426">
        <v>510</v>
      </c>
      <c r="I107" s="427">
        <v>462.1</v>
      </c>
      <c r="J107" s="833">
        <v>0.1038961038961039</v>
      </c>
      <c r="K107" s="371"/>
      <c r="L107" s="426">
        <v>1172</v>
      </c>
      <c r="M107" s="427">
        <v>901</v>
      </c>
      <c r="N107" s="833">
        <v>0.30077691453940064</v>
      </c>
      <c r="O107" s="418"/>
      <c r="P107" s="426">
        <v>576.2</v>
      </c>
      <c r="Q107" s="427">
        <v>505.99</v>
      </c>
      <c r="R107" s="836">
        <v>0.1383399209486166</v>
      </c>
    </row>
    <row r="108" spans="1:18" ht="12.75">
      <c r="A108" s="363"/>
      <c r="B108" s="364"/>
      <c r="C108" s="364"/>
      <c r="D108" s="374"/>
      <c r="E108" s="375"/>
      <c r="F108" s="830"/>
      <c r="G108" s="371"/>
      <c r="H108" s="374"/>
      <c r="I108" s="375"/>
      <c r="J108" s="830"/>
      <c r="K108" s="371"/>
      <c r="L108" s="374"/>
      <c r="M108" s="375"/>
      <c r="N108" s="830"/>
      <c r="O108" s="418"/>
      <c r="P108" s="440"/>
      <c r="Q108" s="447"/>
      <c r="R108" s="834"/>
    </row>
    <row r="109" spans="1:18" ht="12.75">
      <c r="A109" s="363"/>
      <c r="B109" s="416"/>
      <c r="C109" s="416"/>
      <c r="D109" s="374"/>
      <c r="E109" s="375"/>
      <c r="F109" s="839"/>
      <c r="G109" s="371"/>
      <c r="H109" s="374"/>
      <c r="I109" s="375"/>
      <c r="J109" s="839"/>
      <c r="K109" s="371"/>
      <c r="L109" s="374"/>
      <c r="M109" s="375"/>
      <c r="N109" s="839"/>
      <c r="O109" s="418"/>
      <c r="P109" s="440"/>
      <c r="Q109" s="438"/>
      <c r="R109" s="834"/>
    </row>
    <row r="110" spans="1:18" ht="12.75">
      <c r="A110" s="363"/>
      <c r="B110" s="364" t="s">
        <v>491</v>
      </c>
      <c r="C110" s="364"/>
      <c r="D110" s="426">
        <v>11427</v>
      </c>
      <c r="E110" s="427">
        <v>7994.001167739823</v>
      </c>
      <c r="F110" s="833">
        <v>0.4294470853139855</v>
      </c>
      <c r="G110" s="371"/>
      <c r="H110" s="426">
        <v>703</v>
      </c>
      <c r="I110" s="427">
        <v>664.1211721052057</v>
      </c>
      <c r="J110" s="833">
        <v>0.058734939759036146</v>
      </c>
      <c r="K110" s="371"/>
      <c r="L110" s="426">
        <v>12130</v>
      </c>
      <c r="M110" s="427">
        <v>8658.12233984503</v>
      </c>
      <c r="N110" s="833">
        <v>0.401016401016401</v>
      </c>
      <c r="O110" s="418"/>
      <c r="P110" s="384">
        <v>1845.7</v>
      </c>
      <c r="Q110" s="438">
        <v>1463.521288879188</v>
      </c>
      <c r="R110" s="836">
        <v>0.2609289617486339</v>
      </c>
    </row>
    <row r="111" spans="1:18" ht="12.75">
      <c r="A111" s="386"/>
      <c r="B111" s="317"/>
      <c r="C111" s="317"/>
      <c r="D111" s="329"/>
      <c r="E111" s="330"/>
      <c r="F111" s="331"/>
      <c r="G111" s="331"/>
      <c r="H111" s="332"/>
      <c r="I111" s="333"/>
      <c r="J111" s="331"/>
      <c r="K111" s="371"/>
      <c r="L111" s="332"/>
      <c r="M111" s="333"/>
      <c r="N111" s="331"/>
      <c r="O111" s="318"/>
      <c r="P111" s="448"/>
      <c r="Q111" s="449"/>
      <c r="R111" s="450"/>
    </row>
    <row r="112" spans="1:18" ht="12.75">
      <c r="A112" s="451"/>
      <c r="B112" s="310"/>
      <c r="C112" s="310"/>
      <c r="D112" s="452"/>
      <c r="E112" s="453"/>
      <c r="F112" s="454"/>
      <c r="G112" s="454"/>
      <c r="H112" s="455"/>
      <c r="I112" s="456"/>
      <c r="J112" s="454"/>
      <c r="K112" s="454"/>
      <c r="L112" s="455"/>
      <c r="M112" s="456"/>
      <c r="N112" s="454"/>
      <c r="O112" s="309"/>
      <c r="P112" s="457"/>
      <c r="Q112" s="453"/>
      <c r="R112" s="454"/>
    </row>
    <row r="113" spans="20:41" ht="12.75">
      <c r="T113" s="458"/>
      <c r="U113" s="458"/>
      <c r="V113" s="458"/>
      <c r="W113" s="458"/>
      <c r="X113" s="458"/>
      <c r="Y113" s="458"/>
      <c r="Z113" s="458"/>
      <c r="AA113" s="458"/>
      <c r="AB113" s="458"/>
      <c r="AC113" s="458"/>
      <c r="AD113" s="458"/>
      <c r="AE113" s="458"/>
      <c r="AF113" s="458"/>
      <c r="AG113" s="458"/>
      <c r="AH113" s="458"/>
      <c r="AI113" s="458"/>
      <c r="AJ113" s="458"/>
      <c r="AK113" s="458"/>
      <c r="AL113" s="458"/>
      <c r="AM113" s="458"/>
      <c r="AN113" s="458"/>
      <c r="AO113" s="458"/>
    </row>
    <row r="114" spans="2:18" ht="12.75">
      <c r="B114" s="459"/>
      <c r="C114" s="459"/>
      <c r="Q114" s="391"/>
      <c r="R114" s="391"/>
    </row>
    <row r="115" spans="2:18" ht="12.75">
      <c r="B115" s="459"/>
      <c r="C115" s="459"/>
      <c r="Q115" s="391"/>
      <c r="R115" s="391"/>
    </row>
    <row r="116" spans="2:18" ht="15" customHeight="1">
      <c r="B116" s="460"/>
      <c r="C116" s="303"/>
      <c r="Q116" s="391"/>
      <c r="R116" s="391"/>
    </row>
    <row r="117" spans="2:18" ht="15" customHeight="1">
      <c r="B117" s="303"/>
      <c r="C117" s="303"/>
      <c r="Q117" s="391"/>
      <c r="R117" s="391"/>
    </row>
    <row r="118" spans="1:18" ht="14.25">
      <c r="A118" s="461"/>
      <c r="B118" s="462"/>
      <c r="C118" s="463"/>
      <c r="Q118" s="391"/>
      <c r="R118" s="391"/>
    </row>
    <row r="119" spans="2:18" ht="15" customHeight="1">
      <c r="B119" s="464"/>
      <c r="C119" s="459"/>
      <c r="Q119" s="391"/>
      <c r="R119" s="391"/>
    </row>
    <row r="120" spans="1:18" ht="15" customHeight="1">
      <c r="A120" s="461"/>
      <c r="B120" s="464"/>
      <c r="C120" s="461"/>
      <c r="Q120" s="391"/>
      <c r="R120" s="391"/>
    </row>
    <row r="121" spans="1:18" ht="12.75" customHeight="1">
      <c r="A121" s="461"/>
      <c r="B121" s="303"/>
      <c r="Q121" s="391"/>
      <c r="R121" s="391"/>
    </row>
    <row r="122" spans="1:18" ht="15" customHeight="1">
      <c r="A122" s="461"/>
      <c r="B122" s="464"/>
      <c r="C122" s="465"/>
      <c r="Q122" s="391"/>
      <c r="R122" s="391"/>
    </row>
    <row r="123" spans="1:18" ht="15" customHeight="1">
      <c r="A123" s="461"/>
      <c r="B123" s="464"/>
      <c r="C123" s="465"/>
      <c r="Q123" s="391"/>
      <c r="R123" s="391"/>
    </row>
    <row r="124" spans="2:18" ht="12.75">
      <c r="B124" s="459"/>
      <c r="C124" s="459"/>
      <c r="Q124" s="391"/>
      <c r="R124" s="391"/>
    </row>
    <row r="125" spans="1:18" ht="14.25">
      <c r="A125" s="461"/>
      <c r="B125" s="462"/>
      <c r="C125" s="463"/>
      <c r="Q125" s="391"/>
      <c r="R125" s="391"/>
    </row>
    <row r="126" spans="2:18" ht="15" customHeight="1">
      <c r="B126" s="464"/>
      <c r="C126" s="459"/>
      <c r="Q126" s="391"/>
      <c r="R126" s="391"/>
    </row>
    <row r="127" spans="1:18" ht="15" customHeight="1">
      <c r="A127" s="461"/>
      <c r="B127" s="464"/>
      <c r="C127" s="465"/>
      <c r="Q127" s="391"/>
      <c r="R127" s="391"/>
    </row>
    <row r="128" spans="2:18" ht="15" customHeight="1">
      <c r="B128" s="460"/>
      <c r="C128" s="303"/>
      <c r="Q128" s="391"/>
      <c r="R128" s="391"/>
    </row>
    <row r="129" spans="1:18" ht="15" customHeight="1">
      <c r="A129" s="461"/>
      <c r="B129" s="464"/>
      <c r="C129" s="461"/>
      <c r="Q129" s="391"/>
      <c r="R129" s="391"/>
    </row>
    <row r="130" spans="1:18" ht="12.75" customHeight="1">
      <c r="A130" s="461"/>
      <c r="B130" s="303"/>
      <c r="Q130" s="391"/>
      <c r="R130" s="391"/>
    </row>
    <row r="131" spans="2:18" ht="12.75">
      <c r="B131" s="303"/>
      <c r="Q131" s="391"/>
      <c r="R131" s="391"/>
    </row>
    <row r="132" spans="17:18" ht="12.75">
      <c r="Q132" s="391"/>
      <c r="R132" s="391"/>
    </row>
    <row r="133" spans="2:18" ht="12.75">
      <c r="B133" s="466"/>
      <c r="C133" s="466"/>
      <c r="D133" s="467"/>
      <c r="E133" s="391"/>
      <c r="F133" s="468"/>
      <c r="G133" s="468"/>
      <c r="H133" s="373"/>
      <c r="I133" s="373"/>
      <c r="J133" s="373"/>
      <c r="K133" s="373"/>
      <c r="L133" s="373"/>
      <c r="M133" s="373"/>
      <c r="N133" s="373"/>
      <c r="O133" s="373"/>
      <c r="P133" s="459"/>
      <c r="Q133" s="303"/>
      <c r="R133" s="303"/>
    </row>
    <row r="135" ht="12.75" customHeight="1"/>
    <row r="136" ht="7.5" customHeight="1"/>
    <row r="140" ht="6" customHeight="1"/>
    <row r="142" ht="6" customHeight="1"/>
    <row r="177" ht="6" customHeight="1"/>
    <row r="187" spans="19:22" ht="12.75">
      <c r="S187" s="446"/>
      <c r="T187" s="446"/>
      <c r="U187" s="446"/>
      <c r="V187" s="446"/>
    </row>
    <row r="188" spans="19:22" ht="12.75">
      <c r="S188" s="446"/>
      <c r="T188" s="446"/>
      <c r="U188" s="446"/>
      <c r="V188" s="446"/>
    </row>
    <row r="189" spans="19:22" ht="9" customHeight="1">
      <c r="S189" s="446"/>
      <c r="T189" s="446"/>
      <c r="U189" s="446"/>
      <c r="V189" s="446"/>
    </row>
    <row r="190" spans="19:22" ht="6" customHeight="1">
      <c r="S190" s="446"/>
      <c r="T190" s="446"/>
      <c r="U190" s="446"/>
      <c r="V190" s="446"/>
    </row>
    <row r="191" ht="12.75">
      <c r="S191" s="446"/>
    </row>
    <row r="192" ht="6" customHeight="1">
      <c r="S192" s="446"/>
    </row>
    <row r="193" ht="12.75">
      <c r="S193" s="446"/>
    </row>
    <row r="194" ht="12.75">
      <c r="S194" s="446"/>
    </row>
    <row r="195" ht="12.75">
      <c r="S195" s="446"/>
    </row>
    <row r="196" ht="6" customHeight="1">
      <c r="S196" s="446"/>
    </row>
    <row r="197" ht="12.75">
      <c r="S197" s="446"/>
    </row>
    <row r="198" ht="6" customHeight="1">
      <c r="S198" s="446"/>
    </row>
    <row r="199" ht="12.75">
      <c r="S199" s="446"/>
    </row>
    <row r="200" ht="12.75">
      <c r="S200" s="446"/>
    </row>
    <row r="201" ht="12.75">
      <c r="S201" s="446"/>
    </row>
    <row r="202" ht="12.75">
      <c r="S202" s="446"/>
    </row>
    <row r="203" ht="12.75">
      <c r="S203" s="446"/>
    </row>
    <row r="204" ht="12.75">
      <c r="S204" s="446"/>
    </row>
    <row r="205" ht="12.75">
      <c r="S205" s="446"/>
    </row>
    <row r="206" ht="6.75" customHeight="1">
      <c r="S206" s="446"/>
    </row>
    <row r="207" ht="12.75">
      <c r="S207" s="446"/>
    </row>
    <row r="208" ht="12.75">
      <c r="S208" s="446"/>
    </row>
    <row r="209" ht="12.75">
      <c r="S209" s="446"/>
    </row>
    <row r="210" ht="6" customHeight="1">
      <c r="S210" s="446"/>
    </row>
    <row r="211" ht="12.75">
      <c r="S211" s="446"/>
    </row>
    <row r="212" ht="6" customHeight="1">
      <c r="S212" s="446"/>
    </row>
    <row r="213" ht="12.75">
      <c r="S213" s="446"/>
    </row>
    <row r="214" ht="12.75">
      <c r="S214" s="446"/>
    </row>
    <row r="215" ht="12.75">
      <c r="S215" s="446"/>
    </row>
    <row r="216" ht="7.5" customHeight="1">
      <c r="S216" s="446"/>
    </row>
    <row r="217" ht="12.75">
      <c r="S217" s="446"/>
    </row>
    <row r="218" ht="6" customHeight="1">
      <c r="S218" s="446"/>
    </row>
    <row r="219" ht="12.75">
      <c r="S219" s="446"/>
    </row>
    <row r="220" ht="12.75">
      <c r="S220" s="446"/>
    </row>
    <row r="221" ht="12.75">
      <c r="S221" s="446"/>
    </row>
    <row r="222" ht="12.75">
      <c r="S222" s="446"/>
    </row>
    <row r="223" ht="6" customHeight="1">
      <c r="S223" s="446"/>
    </row>
    <row r="224" ht="12.75">
      <c r="S224" s="446"/>
    </row>
    <row r="225" ht="12.75">
      <c r="S225" s="446"/>
    </row>
    <row r="226" ht="12.75">
      <c r="S226" s="446"/>
    </row>
    <row r="227" ht="6" customHeight="1">
      <c r="S227" s="446"/>
    </row>
    <row r="228" ht="12.75">
      <c r="S228" s="446"/>
    </row>
    <row r="229" ht="6" customHeight="1">
      <c r="S229" s="446"/>
    </row>
    <row r="230" ht="12.75">
      <c r="S230" s="446"/>
    </row>
    <row r="231" ht="12.75">
      <c r="S231" s="446"/>
    </row>
    <row r="232" ht="12.75">
      <c r="S232" s="446"/>
    </row>
    <row r="233" ht="12.75">
      <c r="S233" s="446"/>
    </row>
    <row r="234" ht="6" customHeight="1">
      <c r="S234" s="446"/>
    </row>
    <row r="235" ht="12.75">
      <c r="S235" s="446"/>
    </row>
    <row r="236" ht="12.75">
      <c r="S236" s="446"/>
    </row>
    <row r="237" ht="12.75">
      <c r="S237" s="446"/>
    </row>
    <row r="238" ht="6" customHeight="1">
      <c r="S238" s="446"/>
    </row>
    <row r="239" ht="12.75">
      <c r="S239" s="446"/>
    </row>
    <row r="240" ht="6" customHeight="1">
      <c r="S240" s="446"/>
    </row>
    <row r="241" ht="12.75">
      <c r="S241" s="446"/>
    </row>
    <row r="242" ht="12.75">
      <c r="S242" s="446"/>
    </row>
    <row r="243" ht="12.75">
      <c r="S243" s="446"/>
    </row>
    <row r="244" ht="12.75">
      <c r="S244" s="446"/>
    </row>
    <row r="245" ht="6" customHeight="1">
      <c r="S245" s="446"/>
    </row>
    <row r="246" ht="12.75">
      <c r="S246" s="446"/>
    </row>
    <row r="247" ht="12.75">
      <c r="S247" s="446"/>
    </row>
    <row r="248" ht="12.75">
      <c r="S248" s="446"/>
    </row>
    <row r="249" ht="12.75">
      <c r="S249" s="446"/>
    </row>
    <row r="250" ht="12.75">
      <c r="S250" s="446"/>
    </row>
    <row r="251" ht="4.5" customHeight="1">
      <c r="S251" s="446"/>
    </row>
    <row r="252" ht="12.75">
      <c r="S252" s="446"/>
    </row>
    <row r="253" ht="12.75">
      <c r="S253" s="446"/>
    </row>
    <row r="254" ht="12.75">
      <c r="S254" s="446"/>
    </row>
    <row r="255" ht="12.75">
      <c r="S255" s="446"/>
    </row>
    <row r="256" ht="12.75">
      <c r="S256" s="446"/>
    </row>
    <row r="257" ht="6" customHeight="1">
      <c r="S257" s="446"/>
    </row>
    <row r="258" ht="12.75">
      <c r="S258" s="446"/>
    </row>
    <row r="259" ht="12.75">
      <c r="S259" s="446"/>
    </row>
    <row r="260" ht="12.75">
      <c r="S260" s="446"/>
    </row>
    <row r="261" ht="12.75">
      <c r="S261" s="446"/>
    </row>
  </sheetData>
  <printOptions/>
  <pageMargins left="0.3937007874015748" right="0.3937007874015748" top="0.3937007874015748" bottom="0.3937007874015748" header="0.5118110236220472" footer="0.5118110236220472"/>
  <pageSetup fitToHeight="1" fitToWidth="1" horizontalDpi="600" verticalDpi="600" orientation="portrait" paperSize="9" scale="55" r:id="rId1"/>
</worksheet>
</file>

<file path=xl/worksheets/sheet25.xml><?xml version="1.0" encoding="utf-8"?>
<worksheet xmlns="http://schemas.openxmlformats.org/spreadsheetml/2006/main" xmlns:r="http://schemas.openxmlformats.org/officeDocument/2006/relationships">
  <sheetPr>
    <pageSetUpPr fitToPage="1"/>
  </sheetPr>
  <dimension ref="A1:AO261"/>
  <sheetViews>
    <sheetView zoomScale="75" zoomScaleNormal="75" workbookViewId="0" topLeftCell="A1">
      <selection activeCell="A1" sqref="A1"/>
    </sheetView>
  </sheetViews>
  <sheetFormatPr defaultColWidth="9.00390625" defaultRowHeight="14.25"/>
  <cols>
    <col min="1" max="1" width="1.75390625" style="301" customWidth="1"/>
    <col min="2" max="2" width="2.625" style="301" customWidth="1"/>
    <col min="3" max="3" width="37.00390625" style="301" customWidth="1"/>
    <col min="4" max="4" width="9.375" style="301" customWidth="1"/>
    <col min="5" max="6" width="9.00390625" style="301" customWidth="1"/>
    <col min="7" max="7" width="1.625" style="301" customWidth="1"/>
    <col min="8" max="9" width="9.25390625" style="301" customWidth="1"/>
    <col min="10" max="10" width="9.00390625" style="301" customWidth="1"/>
    <col min="11" max="11" width="1.4921875" style="301" customWidth="1"/>
    <col min="12" max="12" width="9.625" style="301" customWidth="1"/>
    <col min="13" max="13" width="9.75390625" style="301" customWidth="1"/>
    <col min="14" max="14" width="8.125" style="301" customWidth="1"/>
    <col min="15" max="15" width="1.625" style="301" customWidth="1"/>
    <col min="16" max="16" width="11.125" style="301" customWidth="1"/>
    <col min="17" max="17" width="9.125" style="301" customWidth="1"/>
    <col min="18" max="20" width="9.00390625" style="301" customWidth="1"/>
    <col min="21" max="21" width="8.375" style="301" customWidth="1"/>
    <col min="22" max="16384" width="9.00390625" style="301" customWidth="1"/>
  </cols>
  <sheetData>
    <row r="1" spans="2:17" ht="18">
      <c r="B1" s="302"/>
      <c r="C1" s="302"/>
      <c r="D1" s="303"/>
      <c r="E1" s="303"/>
      <c r="F1" s="303"/>
      <c r="G1" s="303"/>
      <c r="H1" s="303"/>
      <c r="I1" s="303"/>
      <c r="J1" s="303"/>
      <c r="K1" s="303"/>
      <c r="L1" s="303"/>
      <c r="M1" s="304" t="s">
        <v>619</v>
      </c>
      <c r="O1" s="459"/>
      <c r="P1" s="469"/>
      <c r="Q1" s="470"/>
    </row>
    <row r="2" spans="1:18" ht="12.75">
      <c r="A2" s="308"/>
      <c r="B2" s="309"/>
      <c r="C2" s="309"/>
      <c r="D2" s="309"/>
      <c r="E2" s="309"/>
      <c r="F2" s="309"/>
      <c r="G2" s="309"/>
      <c r="H2" s="309"/>
      <c r="I2" s="309"/>
      <c r="J2" s="309"/>
      <c r="K2" s="309"/>
      <c r="L2" s="309"/>
      <c r="M2" s="309"/>
      <c r="N2" s="309"/>
      <c r="O2" s="309"/>
      <c r="P2" s="310"/>
      <c r="Q2" s="309"/>
      <c r="R2" s="311"/>
    </row>
    <row r="3" spans="1:18" ht="18">
      <c r="A3" s="312" t="s">
        <v>449</v>
      </c>
      <c r="B3" s="313"/>
      <c r="C3" s="313"/>
      <c r="D3" s="313"/>
      <c r="E3" s="313"/>
      <c r="F3" s="313"/>
      <c r="G3" s="313"/>
      <c r="H3" s="313"/>
      <c r="I3" s="313"/>
      <c r="J3" s="313"/>
      <c r="K3" s="313"/>
      <c r="L3" s="313"/>
      <c r="M3" s="313"/>
      <c r="N3" s="313"/>
      <c r="O3" s="313"/>
      <c r="P3" s="313"/>
      <c r="Q3" s="313"/>
      <c r="R3" s="314"/>
    </row>
    <row r="4" spans="1:18" ht="18">
      <c r="A4" s="315"/>
      <c r="B4" s="316"/>
      <c r="C4" s="316"/>
      <c r="D4" s="316"/>
      <c r="E4" s="316"/>
      <c r="F4" s="316"/>
      <c r="G4" s="316"/>
      <c r="H4" s="316"/>
      <c r="I4" s="316"/>
      <c r="J4" s="316"/>
      <c r="K4" s="316"/>
      <c r="L4" s="316"/>
      <c r="M4" s="316"/>
      <c r="N4" s="316"/>
      <c r="O4" s="316"/>
      <c r="P4" s="317"/>
      <c r="Q4" s="316"/>
      <c r="R4" s="318"/>
    </row>
    <row r="5" ht="16.5" customHeight="1"/>
    <row r="6" spans="1:18" ht="16.5" customHeight="1">
      <c r="A6" s="319" t="s">
        <v>450</v>
      </c>
      <c r="B6" s="319"/>
      <c r="C6" s="320"/>
      <c r="D6" s="321"/>
      <c r="E6" s="322"/>
      <c r="F6" s="323"/>
      <c r="G6" s="323"/>
      <c r="H6" s="324"/>
      <c r="I6" s="325"/>
      <c r="J6" s="323"/>
      <c r="K6" s="323"/>
      <c r="L6" s="324"/>
      <c r="M6" s="325"/>
      <c r="N6" s="323"/>
      <c r="O6" s="326"/>
      <c r="P6" s="327"/>
      <c r="Q6" s="327"/>
      <c r="R6" s="327"/>
    </row>
    <row r="7" spans="1:15" ht="16.5" customHeight="1">
      <c r="A7" s="328"/>
      <c r="B7" s="317"/>
      <c r="C7" s="317"/>
      <c r="D7" s="329"/>
      <c r="E7" s="330"/>
      <c r="F7" s="331"/>
      <c r="G7" s="331"/>
      <c r="H7" s="332"/>
      <c r="I7" s="333"/>
      <c r="J7" s="331"/>
      <c r="K7" s="331"/>
      <c r="L7" s="332"/>
      <c r="M7" s="333"/>
      <c r="N7" s="331"/>
      <c r="O7" s="316"/>
    </row>
    <row r="8" spans="1:18" ht="18.75">
      <c r="A8" s="334"/>
      <c r="B8" s="335"/>
      <c r="C8" s="335"/>
      <c r="D8" s="336" t="s">
        <v>451</v>
      </c>
      <c r="E8" s="336"/>
      <c r="F8" s="336"/>
      <c r="G8" s="337"/>
      <c r="H8" s="336" t="s">
        <v>501</v>
      </c>
      <c r="I8" s="336"/>
      <c r="J8" s="336"/>
      <c r="K8" s="337"/>
      <c r="L8" s="336" t="s">
        <v>502</v>
      </c>
      <c r="M8" s="336"/>
      <c r="N8" s="336"/>
      <c r="O8" s="338"/>
      <c r="P8" s="339" t="s">
        <v>139</v>
      </c>
      <c r="Q8" s="336"/>
      <c r="R8" s="340"/>
    </row>
    <row r="9" spans="1:18" ht="3" customHeight="1">
      <c r="A9" s="341"/>
      <c r="B9" s="342"/>
      <c r="C9" s="342"/>
      <c r="D9" s="343"/>
      <c r="E9" s="343"/>
      <c r="F9" s="343"/>
      <c r="G9" s="343"/>
      <c r="H9" s="343"/>
      <c r="I9" s="343"/>
      <c r="J9" s="343"/>
      <c r="K9" s="343"/>
      <c r="L9" s="343"/>
      <c r="M9" s="343"/>
      <c r="N9" s="343"/>
      <c r="O9" s="344"/>
      <c r="P9" s="345"/>
      <c r="Q9" s="343"/>
      <c r="R9" s="346"/>
    </row>
    <row r="10" spans="1:18" s="354" customFormat="1" ht="30.75" customHeight="1">
      <c r="A10" s="347"/>
      <c r="B10" s="348"/>
      <c r="C10" s="348"/>
      <c r="D10" s="348" t="s">
        <v>452</v>
      </c>
      <c r="E10" s="348" t="s">
        <v>453</v>
      </c>
      <c r="F10" s="349" t="s">
        <v>454</v>
      </c>
      <c r="G10" s="350"/>
      <c r="H10" s="348" t="s">
        <v>452</v>
      </c>
      <c r="I10" s="348" t="s">
        <v>453</v>
      </c>
      <c r="J10" s="349" t="s">
        <v>454</v>
      </c>
      <c r="K10" s="350"/>
      <c r="L10" s="348" t="s">
        <v>452</v>
      </c>
      <c r="M10" s="348" t="s">
        <v>453</v>
      </c>
      <c r="N10" s="349" t="s">
        <v>454</v>
      </c>
      <c r="O10" s="351"/>
      <c r="P10" s="352" t="s">
        <v>452</v>
      </c>
      <c r="Q10" s="348" t="s">
        <v>453</v>
      </c>
      <c r="R10" s="353" t="s">
        <v>454</v>
      </c>
    </row>
    <row r="11" spans="1:18" s="362" customFormat="1" ht="15">
      <c r="A11" s="355"/>
      <c r="B11" s="356"/>
      <c r="C11" s="356"/>
      <c r="D11" s="357" t="s">
        <v>52</v>
      </c>
      <c r="E11" s="357" t="s">
        <v>52</v>
      </c>
      <c r="F11" s="357"/>
      <c r="G11" s="357"/>
      <c r="H11" s="357" t="s">
        <v>52</v>
      </c>
      <c r="I11" s="357" t="s">
        <v>52</v>
      </c>
      <c r="J11" s="357"/>
      <c r="K11" s="357"/>
      <c r="L11" s="357" t="s">
        <v>52</v>
      </c>
      <c r="M11" s="357" t="s">
        <v>52</v>
      </c>
      <c r="N11" s="358"/>
      <c r="O11" s="359"/>
      <c r="P11" s="360" t="s">
        <v>52</v>
      </c>
      <c r="Q11" s="357" t="s">
        <v>52</v>
      </c>
      <c r="R11" s="361"/>
    </row>
    <row r="12" spans="1:18" ht="12.75" customHeight="1">
      <c r="A12" s="363"/>
      <c r="B12" s="364"/>
      <c r="C12" s="364"/>
      <c r="D12" s="365"/>
      <c r="E12" s="366"/>
      <c r="F12" s="367"/>
      <c r="G12" s="367"/>
      <c r="H12" s="368"/>
      <c r="I12" s="369"/>
      <c r="J12" s="367"/>
      <c r="K12" s="367"/>
      <c r="L12" s="367"/>
      <c r="M12" s="367"/>
      <c r="N12" s="367"/>
      <c r="O12" s="367"/>
      <c r="P12" s="370"/>
      <c r="Q12" s="371"/>
      <c r="R12" s="372"/>
    </row>
    <row r="13" spans="1:22" ht="12.75">
      <c r="A13" s="363"/>
      <c r="B13" s="373" t="s">
        <v>455</v>
      </c>
      <c r="C13" s="364"/>
      <c r="D13" s="374">
        <v>6538</v>
      </c>
      <c r="E13" s="375">
        <v>4128</v>
      </c>
      <c r="F13" s="367">
        <v>0.5838178294573644</v>
      </c>
      <c r="G13" s="367"/>
      <c r="H13" s="374">
        <v>4420</v>
      </c>
      <c r="I13" s="375">
        <v>4066</v>
      </c>
      <c r="J13" s="367">
        <v>0.08706345302508608</v>
      </c>
      <c r="K13" s="376"/>
      <c r="L13" s="374">
        <v>1172</v>
      </c>
      <c r="M13" s="375">
        <v>989</v>
      </c>
      <c r="N13" s="367">
        <v>0.18503538928210314</v>
      </c>
      <c r="O13" s="376"/>
      <c r="P13" s="377">
        <v>12130</v>
      </c>
      <c r="Q13" s="375">
        <v>9183</v>
      </c>
      <c r="R13" s="378">
        <v>0.32091908962212784</v>
      </c>
      <c r="T13" s="379"/>
      <c r="U13" s="379"/>
      <c r="V13" s="379"/>
    </row>
    <row r="14" spans="1:22" ht="14.25">
      <c r="A14" s="363"/>
      <c r="B14" s="373" t="s">
        <v>494</v>
      </c>
      <c r="C14" s="364"/>
      <c r="D14" s="368">
        <v>5845</v>
      </c>
      <c r="E14" s="369">
        <v>3797</v>
      </c>
      <c r="F14" s="367">
        <v>0.5393731893600211</v>
      </c>
      <c r="G14" s="367"/>
      <c r="H14" s="368">
        <v>0</v>
      </c>
      <c r="I14" s="369">
        <v>0</v>
      </c>
      <c r="J14" s="367" t="s">
        <v>613</v>
      </c>
      <c r="K14" s="367"/>
      <c r="L14" s="368">
        <v>18845</v>
      </c>
      <c r="M14" s="380">
        <v>18157</v>
      </c>
      <c r="N14" s="367">
        <v>0.0378917222008041</v>
      </c>
      <c r="O14" s="367"/>
      <c r="P14" s="377">
        <v>24690</v>
      </c>
      <c r="Q14" s="375">
        <v>21954</v>
      </c>
      <c r="R14" s="378">
        <v>0.12462421426619295</v>
      </c>
      <c r="T14" s="379"/>
      <c r="U14" s="379"/>
      <c r="V14" s="379"/>
    </row>
    <row r="15" spans="1:22" ht="12.75">
      <c r="A15" s="363"/>
      <c r="B15" s="364" t="s">
        <v>456</v>
      </c>
      <c r="C15" s="364"/>
      <c r="D15" s="381">
        <v>12383</v>
      </c>
      <c r="E15" s="382">
        <v>7925</v>
      </c>
      <c r="F15" s="383">
        <v>0.5625236593059937</v>
      </c>
      <c r="G15" s="367"/>
      <c r="H15" s="381">
        <v>4420</v>
      </c>
      <c r="I15" s="382">
        <v>4066</v>
      </c>
      <c r="J15" s="383">
        <v>0.08706345302508608</v>
      </c>
      <c r="K15" s="367"/>
      <c r="L15" s="381">
        <v>20017</v>
      </c>
      <c r="M15" s="382">
        <v>19146</v>
      </c>
      <c r="N15" s="383">
        <v>0.045492531076987364</v>
      </c>
      <c r="O15" s="367"/>
      <c r="P15" s="384">
        <v>36820</v>
      </c>
      <c r="Q15" s="382">
        <v>31137</v>
      </c>
      <c r="R15" s="385">
        <v>0.1825159777756367</v>
      </c>
      <c r="T15" s="379"/>
      <c r="U15" s="379"/>
      <c r="V15" s="379"/>
    </row>
    <row r="16" spans="1:22" ht="12.75">
      <c r="A16" s="386"/>
      <c r="B16" s="317"/>
      <c r="C16" s="317"/>
      <c r="D16" s="329"/>
      <c r="E16" s="330"/>
      <c r="F16" s="331"/>
      <c r="G16" s="331"/>
      <c r="H16" s="332"/>
      <c r="I16" s="333"/>
      <c r="J16" s="333"/>
      <c r="K16" s="333"/>
      <c r="L16" s="333"/>
      <c r="M16" s="333"/>
      <c r="N16" s="333"/>
      <c r="O16" s="387"/>
      <c r="P16" s="388"/>
      <c r="Q16" s="389"/>
      <c r="R16" s="387"/>
      <c r="T16" s="379"/>
      <c r="U16" s="379"/>
      <c r="V16" s="379"/>
    </row>
    <row r="17" spans="1:22" ht="12.75" customHeight="1">
      <c r="A17" s="373"/>
      <c r="B17" s="373"/>
      <c r="C17" s="373"/>
      <c r="D17" s="373"/>
      <c r="E17" s="373"/>
      <c r="F17" s="373"/>
      <c r="G17" s="373"/>
      <c r="H17" s="373"/>
      <c r="I17" s="373"/>
      <c r="J17" s="373"/>
      <c r="K17" s="373"/>
      <c r="L17" s="373"/>
      <c r="M17" s="373"/>
      <c r="N17" s="373"/>
      <c r="O17" s="373"/>
      <c r="P17" s="364"/>
      <c r="Q17" s="390"/>
      <c r="R17" s="373"/>
      <c r="T17" s="379"/>
      <c r="U17" s="379"/>
      <c r="V17" s="379"/>
    </row>
    <row r="18" spans="1:22" ht="12.75" customHeight="1">
      <c r="A18" s="373"/>
      <c r="B18" s="373"/>
      <c r="C18" s="373"/>
      <c r="D18" s="373"/>
      <c r="E18" s="373"/>
      <c r="F18" s="373"/>
      <c r="G18" s="373"/>
      <c r="H18" s="373"/>
      <c r="I18" s="373"/>
      <c r="J18" s="373"/>
      <c r="K18" s="373"/>
      <c r="L18" s="373"/>
      <c r="M18" s="391"/>
      <c r="N18" s="373"/>
      <c r="O18" s="373"/>
      <c r="P18" s="364"/>
      <c r="Q18" s="390"/>
      <c r="R18" s="373"/>
      <c r="T18" s="379"/>
      <c r="U18" s="379"/>
      <c r="V18" s="379"/>
    </row>
    <row r="19" spans="1:22" ht="20.25" customHeight="1">
      <c r="A19" s="392" t="s">
        <v>457</v>
      </c>
      <c r="B19" s="392"/>
      <c r="C19" s="326"/>
      <c r="D19" s="326"/>
      <c r="E19" s="326"/>
      <c r="F19" s="326"/>
      <c r="G19" s="326"/>
      <c r="H19" s="326"/>
      <c r="I19" s="326"/>
      <c r="J19" s="326"/>
      <c r="K19" s="326"/>
      <c r="L19" s="326"/>
      <c r="M19" s="326"/>
      <c r="N19" s="326"/>
      <c r="O19" s="326"/>
      <c r="P19" s="320"/>
      <c r="Q19" s="393"/>
      <c r="R19" s="326"/>
      <c r="T19" s="379"/>
      <c r="U19" s="379"/>
      <c r="V19" s="379"/>
    </row>
    <row r="20" spans="1:18" ht="13.5" customHeight="1">
      <c r="A20" s="373"/>
      <c r="B20" s="373"/>
      <c r="C20" s="373"/>
      <c r="D20" s="373"/>
      <c r="E20" s="373"/>
      <c r="F20" s="373"/>
      <c r="G20" s="373"/>
      <c r="H20" s="373"/>
      <c r="I20" s="373"/>
      <c r="J20" s="373"/>
      <c r="K20" s="373"/>
      <c r="L20" s="373"/>
      <c r="M20" s="373"/>
      <c r="N20" s="373"/>
      <c r="O20" s="373"/>
      <c r="P20" s="364"/>
      <c r="Q20" s="390"/>
      <c r="R20" s="373"/>
    </row>
    <row r="21" spans="1:18" ht="18.75">
      <c r="A21" s="334"/>
      <c r="B21" s="394"/>
      <c r="C21" s="394"/>
      <c r="D21" s="336" t="s">
        <v>458</v>
      </c>
      <c r="E21" s="336"/>
      <c r="F21" s="336"/>
      <c r="G21" s="336"/>
      <c r="H21" s="336" t="s">
        <v>459</v>
      </c>
      <c r="I21" s="336"/>
      <c r="J21" s="336"/>
      <c r="K21" s="336"/>
      <c r="L21" s="336" t="s">
        <v>101</v>
      </c>
      <c r="M21" s="336"/>
      <c r="N21" s="336"/>
      <c r="O21" s="395"/>
      <c r="P21" s="339" t="s">
        <v>495</v>
      </c>
      <c r="Q21" s="396"/>
      <c r="R21" s="340"/>
    </row>
    <row r="22" spans="1:18" s="354" customFormat="1" ht="33.75" customHeight="1">
      <c r="A22" s="397"/>
      <c r="B22" s="398"/>
      <c r="C22" s="398"/>
      <c r="D22" s="398" t="s">
        <v>452</v>
      </c>
      <c r="E22" s="398" t="s">
        <v>453</v>
      </c>
      <c r="F22" s="399" t="s">
        <v>454</v>
      </c>
      <c r="G22" s="399"/>
      <c r="H22" s="398" t="s">
        <v>452</v>
      </c>
      <c r="I22" s="398" t="s">
        <v>453</v>
      </c>
      <c r="J22" s="399" t="s">
        <v>454</v>
      </c>
      <c r="K22" s="399"/>
      <c r="L22" s="398" t="s">
        <v>452</v>
      </c>
      <c r="M22" s="398" t="s">
        <v>453</v>
      </c>
      <c r="N22" s="399" t="s">
        <v>454</v>
      </c>
      <c r="O22" s="400"/>
      <c r="P22" s="398" t="s">
        <v>452</v>
      </c>
      <c r="Q22" s="398" t="s">
        <v>453</v>
      </c>
      <c r="R22" s="401" t="s">
        <v>454</v>
      </c>
    </row>
    <row r="23" spans="1:18" s="362" customFormat="1" ht="15.75">
      <c r="A23" s="402"/>
      <c r="B23" s="403"/>
      <c r="C23" s="403"/>
      <c r="D23" s="404" t="s">
        <v>52</v>
      </c>
      <c r="E23" s="404" t="s">
        <v>52</v>
      </c>
      <c r="F23" s="404"/>
      <c r="G23" s="404"/>
      <c r="H23" s="404" t="s">
        <v>52</v>
      </c>
      <c r="I23" s="404" t="s">
        <v>52</v>
      </c>
      <c r="J23" s="404"/>
      <c r="K23" s="404"/>
      <c r="L23" s="404" t="s">
        <v>52</v>
      </c>
      <c r="M23" s="404" t="s">
        <v>52</v>
      </c>
      <c r="N23" s="405"/>
      <c r="O23" s="406"/>
      <c r="P23" s="407" t="s">
        <v>52</v>
      </c>
      <c r="Q23" s="408" t="s">
        <v>52</v>
      </c>
      <c r="R23" s="409"/>
    </row>
    <row r="24" spans="1:18" ht="12.75">
      <c r="A24" s="363"/>
      <c r="B24" s="410"/>
      <c r="C24" s="410"/>
      <c r="D24" s="411"/>
      <c r="E24" s="411"/>
      <c r="F24" s="411"/>
      <c r="G24" s="411"/>
      <c r="H24" s="411"/>
      <c r="I24" s="411"/>
      <c r="J24" s="411"/>
      <c r="K24" s="371"/>
      <c r="L24" s="411"/>
      <c r="M24" s="411"/>
      <c r="N24" s="412"/>
      <c r="O24" s="413"/>
      <c r="P24" s="414"/>
      <c r="Q24" s="390"/>
      <c r="R24" s="413"/>
    </row>
    <row r="25" spans="1:18" ht="14.25">
      <c r="A25" s="363"/>
      <c r="B25" s="364" t="s">
        <v>496</v>
      </c>
      <c r="C25" s="415"/>
      <c r="D25" s="411"/>
      <c r="E25" s="411"/>
      <c r="F25" s="411"/>
      <c r="G25" s="411"/>
      <c r="H25" s="411"/>
      <c r="I25" s="411"/>
      <c r="J25" s="411"/>
      <c r="K25" s="371"/>
      <c r="L25" s="411"/>
      <c r="M25" s="411"/>
      <c r="N25" s="411"/>
      <c r="O25" s="413"/>
      <c r="P25" s="414"/>
      <c r="Q25" s="390"/>
      <c r="R25" s="413"/>
    </row>
    <row r="26" spans="1:18" ht="12.75">
      <c r="A26" s="363"/>
      <c r="B26" s="416" t="s">
        <v>460</v>
      </c>
      <c r="C26" s="416"/>
      <c r="D26" s="373"/>
      <c r="E26" s="373"/>
      <c r="F26" s="373"/>
      <c r="G26" s="411"/>
      <c r="H26" s="373"/>
      <c r="I26" s="373"/>
      <c r="J26" s="373"/>
      <c r="K26" s="371"/>
      <c r="L26" s="373"/>
      <c r="M26" s="373"/>
      <c r="N26" s="373"/>
      <c r="O26" s="413"/>
      <c r="P26" s="414"/>
      <c r="Q26" s="373"/>
      <c r="R26" s="413"/>
    </row>
    <row r="27" spans="1:18" ht="12.75">
      <c r="A27" s="363"/>
      <c r="B27" s="417" t="s">
        <v>461</v>
      </c>
      <c r="C27" s="417"/>
      <c r="D27" s="374">
        <v>8</v>
      </c>
      <c r="E27" s="375">
        <v>9</v>
      </c>
      <c r="F27" s="830">
        <v>-0.1111111111111111</v>
      </c>
      <c r="G27" s="371"/>
      <c r="H27" s="374">
        <v>8</v>
      </c>
      <c r="I27" s="375">
        <v>9</v>
      </c>
      <c r="J27" s="830">
        <v>-0.1111111111111111</v>
      </c>
      <c r="K27" s="371"/>
      <c r="L27" s="374">
        <v>16</v>
      </c>
      <c r="M27" s="375">
        <v>18</v>
      </c>
      <c r="N27" s="830">
        <v>-0.1111111111111111</v>
      </c>
      <c r="O27" s="418"/>
      <c r="P27" s="419">
        <v>8.8</v>
      </c>
      <c r="Q27" s="420">
        <v>9.9</v>
      </c>
      <c r="R27" s="834">
        <v>-0.1</v>
      </c>
    </row>
    <row r="28" spans="1:18" ht="12.75" hidden="1">
      <c r="A28" s="363"/>
      <c r="B28" s="417" t="s">
        <v>462</v>
      </c>
      <c r="C28" s="417"/>
      <c r="D28" s="374">
        <v>0</v>
      </c>
      <c r="E28" s="375">
        <v>0</v>
      </c>
      <c r="F28" s="830">
        <v>0</v>
      </c>
      <c r="G28" s="371"/>
      <c r="H28" s="374">
        <v>0</v>
      </c>
      <c r="I28" s="375">
        <v>0</v>
      </c>
      <c r="J28" s="830">
        <v>0</v>
      </c>
      <c r="K28" s="371"/>
      <c r="L28" s="374">
        <v>0</v>
      </c>
      <c r="M28" s="375">
        <v>0</v>
      </c>
      <c r="N28" s="830">
        <v>0</v>
      </c>
      <c r="O28" s="418"/>
      <c r="P28" s="374">
        <v>0</v>
      </c>
      <c r="Q28" s="420">
        <v>0</v>
      </c>
      <c r="R28" s="834">
        <v>0</v>
      </c>
    </row>
    <row r="29" spans="1:18" ht="12.75">
      <c r="A29" s="363"/>
      <c r="B29" s="417" t="s">
        <v>463</v>
      </c>
      <c r="C29" s="417"/>
      <c r="D29" s="374">
        <v>11</v>
      </c>
      <c r="E29" s="375">
        <v>13</v>
      </c>
      <c r="F29" s="830">
        <v>-0.15384615384615385</v>
      </c>
      <c r="G29" s="371"/>
      <c r="H29" s="374">
        <v>1</v>
      </c>
      <c r="I29" s="375">
        <v>1</v>
      </c>
      <c r="J29" s="830">
        <v>0</v>
      </c>
      <c r="K29" s="371"/>
      <c r="L29" s="374">
        <v>12</v>
      </c>
      <c r="M29" s="375">
        <v>14</v>
      </c>
      <c r="N29" s="830">
        <v>-0.14285714285714285</v>
      </c>
      <c r="O29" s="418"/>
      <c r="P29" s="419">
        <v>2.1</v>
      </c>
      <c r="Q29" s="420">
        <v>2.3</v>
      </c>
      <c r="R29" s="834">
        <v>0</v>
      </c>
    </row>
    <row r="30" spans="1:18" ht="12.75" hidden="1">
      <c r="A30" s="363"/>
      <c r="B30" s="417" t="s">
        <v>464</v>
      </c>
      <c r="C30" s="417"/>
      <c r="D30" s="374">
        <v>0</v>
      </c>
      <c r="E30" s="375">
        <v>0</v>
      </c>
      <c r="F30" s="830">
        <v>0</v>
      </c>
      <c r="G30" s="371"/>
      <c r="H30" s="374">
        <v>0</v>
      </c>
      <c r="I30" s="375">
        <v>0</v>
      </c>
      <c r="J30" s="830">
        <v>0</v>
      </c>
      <c r="K30" s="371"/>
      <c r="L30" s="374">
        <v>0</v>
      </c>
      <c r="M30" s="375">
        <v>0</v>
      </c>
      <c r="N30" s="830">
        <v>0</v>
      </c>
      <c r="O30" s="418"/>
      <c r="P30" s="374">
        <v>0</v>
      </c>
      <c r="Q30" s="420">
        <v>0</v>
      </c>
      <c r="R30" s="834">
        <v>0</v>
      </c>
    </row>
    <row r="31" spans="1:18" ht="12.75">
      <c r="A31" s="363"/>
      <c r="B31" s="417" t="s">
        <v>465</v>
      </c>
      <c r="C31" s="417"/>
      <c r="D31" s="374">
        <v>0</v>
      </c>
      <c r="E31" s="375">
        <v>0</v>
      </c>
      <c r="F31" s="830" t="s">
        <v>613</v>
      </c>
      <c r="G31" s="371"/>
      <c r="H31" s="374">
        <v>1</v>
      </c>
      <c r="I31" s="375">
        <v>2</v>
      </c>
      <c r="J31" s="830">
        <v>-0.5</v>
      </c>
      <c r="K31" s="371"/>
      <c r="L31" s="374">
        <v>1</v>
      </c>
      <c r="M31" s="375">
        <v>2</v>
      </c>
      <c r="N31" s="830">
        <v>-0.5</v>
      </c>
      <c r="O31" s="418"/>
      <c r="P31" s="374">
        <v>1</v>
      </c>
      <c r="Q31" s="420">
        <v>2</v>
      </c>
      <c r="R31" s="834">
        <v>-0.5</v>
      </c>
    </row>
    <row r="32" spans="1:18" ht="12.75">
      <c r="A32" s="363"/>
      <c r="B32" s="417" t="s">
        <v>466</v>
      </c>
      <c r="C32" s="417"/>
      <c r="D32" s="374">
        <v>630</v>
      </c>
      <c r="E32" s="375">
        <v>657</v>
      </c>
      <c r="F32" s="830">
        <v>-0.0410958904109589</v>
      </c>
      <c r="G32" s="371"/>
      <c r="H32" s="374">
        <v>0</v>
      </c>
      <c r="I32" s="375">
        <v>0</v>
      </c>
      <c r="J32" s="830" t="s">
        <v>613</v>
      </c>
      <c r="K32" s="371"/>
      <c r="L32" s="374">
        <v>630</v>
      </c>
      <c r="M32" s="375">
        <v>657</v>
      </c>
      <c r="N32" s="830">
        <v>-0.0410958904109589</v>
      </c>
      <c r="O32" s="418"/>
      <c r="P32" s="377">
        <v>63</v>
      </c>
      <c r="Q32" s="420">
        <v>65.7</v>
      </c>
      <c r="R32" s="834">
        <v>-0.045454545454545456</v>
      </c>
    </row>
    <row r="33" spans="1:18" ht="12.75">
      <c r="A33" s="363"/>
      <c r="B33" s="422" t="s">
        <v>467</v>
      </c>
      <c r="C33" s="422"/>
      <c r="D33" s="423">
        <v>649</v>
      </c>
      <c r="E33" s="424">
        <v>679</v>
      </c>
      <c r="F33" s="832">
        <v>-0.044182621502209134</v>
      </c>
      <c r="G33" s="371"/>
      <c r="H33" s="423">
        <v>10</v>
      </c>
      <c r="I33" s="424">
        <v>12</v>
      </c>
      <c r="J33" s="832">
        <v>-0.16666666666666666</v>
      </c>
      <c r="K33" s="371"/>
      <c r="L33" s="423">
        <v>659</v>
      </c>
      <c r="M33" s="424">
        <v>691</v>
      </c>
      <c r="N33" s="832">
        <v>-0.04630969609261939</v>
      </c>
      <c r="O33" s="418"/>
      <c r="P33" s="423">
        <v>74.9</v>
      </c>
      <c r="Q33" s="425">
        <v>79.9</v>
      </c>
      <c r="R33" s="835">
        <v>-0.0625</v>
      </c>
    </row>
    <row r="34" spans="1:18" ht="12.75">
      <c r="A34" s="363"/>
      <c r="B34" s="417" t="s">
        <v>468</v>
      </c>
      <c r="C34" s="417"/>
      <c r="D34" s="374">
        <v>265</v>
      </c>
      <c r="E34" s="375">
        <v>280</v>
      </c>
      <c r="F34" s="830">
        <v>-0.05357142857142857</v>
      </c>
      <c r="G34" s="371"/>
      <c r="H34" s="374">
        <v>0</v>
      </c>
      <c r="I34" s="375">
        <v>0</v>
      </c>
      <c r="J34" s="830" t="s">
        <v>613</v>
      </c>
      <c r="K34" s="371"/>
      <c r="L34" s="374">
        <v>265</v>
      </c>
      <c r="M34" s="375">
        <v>280</v>
      </c>
      <c r="N34" s="830">
        <v>-0.05357142857142857</v>
      </c>
      <c r="O34" s="418"/>
      <c r="P34" s="374">
        <v>26.5</v>
      </c>
      <c r="Q34" s="420">
        <v>28</v>
      </c>
      <c r="R34" s="834">
        <v>-0.03571428571428571</v>
      </c>
    </row>
    <row r="35" spans="1:18" ht="12.75">
      <c r="A35" s="363"/>
      <c r="B35" s="364" t="s">
        <v>101</v>
      </c>
      <c r="C35" s="364"/>
      <c r="D35" s="426">
        <v>914</v>
      </c>
      <c r="E35" s="427">
        <v>959</v>
      </c>
      <c r="F35" s="833">
        <v>-0.04692387904066736</v>
      </c>
      <c r="G35" s="371"/>
      <c r="H35" s="426">
        <v>10</v>
      </c>
      <c r="I35" s="427">
        <v>12</v>
      </c>
      <c r="J35" s="833">
        <v>-0.16666666666666666</v>
      </c>
      <c r="K35" s="371"/>
      <c r="L35" s="426">
        <v>924</v>
      </c>
      <c r="M35" s="427">
        <v>971</v>
      </c>
      <c r="N35" s="833">
        <v>-0.04840370751802266</v>
      </c>
      <c r="O35" s="418"/>
      <c r="P35" s="426">
        <v>101.4</v>
      </c>
      <c r="Q35" s="428">
        <v>107.9</v>
      </c>
      <c r="R35" s="836">
        <v>-0.06481481481481481</v>
      </c>
    </row>
    <row r="36" spans="1:18" ht="12.75">
      <c r="A36" s="363"/>
      <c r="B36" s="373"/>
      <c r="C36" s="373"/>
      <c r="D36" s="365"/>
      <c r="E36" s="366"/>
      <c r="F36" s="839"/>
      <c r="G36" s="371"/>
      <c r="H36" s="374"/>
      <c r="I36" s="375"/>
      <c r="J36" s="839"/>
      <c r="K36" s="371"/>
      <c r="L36" s="374"/>
      <c r="M36" s="375"/>
      <c r="N36" s="839"/>
      <c r="O36" s="418"/>
      <c r="P36" s="430"/>
      <c r="Q36" s="431"/>
      <c r="R36" s="834"/>
    </row>
    <row r="37" spans="1:18" ht="12.75">
      <c r="A37" s="363"/>
      <c r="B37" s="416" t="s">
        <v>469</v>
      </c>
      <c r="C37" s="373"/>
      <c r="D37" s="365"/>
      <c r="E37" s="366"/>
      <c r="F37" s="839"/>
      <c r="G37" s="371"/>
      <c r="H37" s="374"/>
      <c r="I37" s="375"/>
      <c r="J37" s="839"/>
      <c r="K37" s="371"/>
      <c r="L37" s="374"/>
      <c r="M37" s="375"/>
      <c r="N37" s="839"/>
      <c r="O37" s="418"/>
      <c r="P37" s="430"/>
      <c r="Q37" s="431"/>
      <c r="R37" s="834"/>
    </row>
    <row r="38" spans="1:18" ht="12.75" hidden="1">
      <c r="A38" s="363"/>
      <c r="B38" s="417" t="s">
        <v>461</v>
      </c>
      <c r="C38" s="373"/>
      <c r="D38" s="374">
        <v>0</v>
      </c>
      <c r="E38" s="375">
        <v>0</v>
      </c>
      <c r="F38" s="830">
        <v>0</v>
      </c>
      <c r="G38" s="371"/>
      <c r="H38" s="374">
        <v>0</v>
      </c>
      <c r="I38" s="375">
        <v>0</v>
      </c>
      <c r="J38" s="830">
        <v>0</v>
      </c>
      <c r="K38" s="371"/>
      <c r="L38" s="374">
        <v>0</v>
      </c>
      <c r="M38" s="375">
        <v>0</v>
      </c>
      <c r="N38" s="830">
        <v>0</v>
      </c>
      <c r="O38" s="418"/>
      <c r="P38" s="419">
        <v>0</v>
      </c>
      <c r="Q38" s="420">
        <v>0</v>
      </c>
      <c r="R38" s="834">
        <v>0</v>
      </c>
    </row>
    <row r="39" spans="1:18" ht="12.75">
      <c r="A39" s="363"/>
      <c r="B39" s="417" t="s">
        <v>462</v>
      </c>
      <c r="C39" s="373"/>
      <c r="D39" s="374">
        <v>153</v>
      </c>
      <c r="E39" s="375">
        <v>168</v>
      </c>
      <c r="F39" s="830">
        <v>-0.08928571428571429</v>
      </c>
      <c r="G39" s="371"/>
      <c r="H39" s="374">
        <v>137</v>
      </c>
      <c r="I39" s="375">
        <v>127</v>
      </c>
      <c r="J39" s="830">
        <v>0.07874015748031496</v>
      </c>
      <c r="K39" s="371"/>
      <c r="L39" s="374">
        <v>290</v>
      </c>
      <c r="M39" s="375">
        <v>295</v>
      </c>
      <c r="N39" s="830">
        <v>-0.01694915254237288</v>
      </c>
      <c r="O39" s="418"/>
      <c r="P39" s="374">
        <v>152.3</v>
      </c>
      <c r="Q39" s="420">
        <v>143.8</v>
      </c>
      <c r="R39" s="834">
        <v>0.05555555555555555</v>
      </c>
    </row>
    <row r="40" spans="1:18" ht="12.75" hidden="1">
      <c r="A40" s="363"/>
      <c r="B40" s="417" t="s">
        <v>227</v>
      </c>
      <c r="C40" s="373"/>
      <c r="D40" s="374">
        <v>0</v>
      </c>
      <c r="E40" s="375">
        <v>0</v>
      </c>
      <c r="F40" s="830">
        <v>0</v>
      </c>
      <c r="G40" s="371"/>
      <c r="H40" s="374">
        <v>0</v>
      </c>
      <c r="I40" s="375">
        <v>0</v>
      </c>
      <c r="J40" s="830">
        <v>0</v>
      </c>
      <c r="K40" s="371"/>
      <c r="L40" s="374">
        <v>0</v>
      </c>
      <c r="M40" s="375">
        <v>0</v>
      </c>
      <c r="N40" s="830">
        <v>0</v>
      </c>
      <c r="O40" s="418"/>
      <c r="P40" s="374">
        <v>0</v>
      </c>
      <c r="Q40" s="420">
        <v>0</v>
      </c>
      <c r="R40" s="834">
        <v>0</v>
      </c>
    </row>
    <row r="41" spans="1:18" ht="12.75">
      <c r="A41" s="363"/>
      <c r="B41" s="417" t="s">
        <v>466</v>
      </c>
      <c r="C41" s="373"/>
      <c r="D41" s="432">
        <v>229</v>
      </c>
      <c r="E41" s="375">
        <v>223</v>
      </c>
      <c r="F41" s="830">
        <v>0.026905829596412557</v>
      </c>
      <c r="G41" s="371"/>
      <c r="H41" s="374">
        <v>0</v>
      </c>
      <c r="I41" s="375">
        <v>0</v>
      </c>
      <c r="J41" s="830" t="s">
        <v>613</v>
      </c>
      <c r="K41" s="371"/>
      <c r="L41" s="374">
        <v>229</v>
      </c>
      <c r="M41" s="375">
        <v>223</v>
      </c>
      <c r="N41" s="830">
        <v>0.026905829596412557</v>
      </c>
      <c r="O41" s="418"/>
      <c r="P41" s="374">
        <v>22.9</v>
      </c>
      <c r="Q41" s="420">
        <v>22.3</v>
      </c>
      <c r="R41" s="834">
        <v>0.045454545454545456</v>
      </c>
    </row>
    <row r="42" spans="1:18" ht="12.75">
      <c r="A42" s="363"/>
      <c r="B42" s="417" t="s">
        <v>470</v>
      </c>
      <c r="C42" s="373"/>
      <c r="D42" s="374">
        <v>474</v>
      </c>
      <c r="E42" s="433">
        <v>287</v>
      </c>
      <c r="F42" s="830">
        <v>0.6515679442508711</v>
      </c>
      <c r="G42" s="371"/>
      <c r="H42" s="432">
        <v>0</v>
      </c>
      <c r="I42" s="374">
        <v>0</v>
      </c>
      <c r="J42" s="830" t="s">
        <v>613</v>
      </c>
      <c r="K42" s="371"/>
      <c r="L42" s="374">
        <v>474</v>
      </c>
      <c r="M42" s="375">
        <v>287</v>
      </c>
      <c r="N42" s="830">
        <v>0.6515679442508711</v>
      </c>
      <c r="O42" s="418"/>
      <c r="P42" s="374">
        <v>47.4</v>
      </c>
      <c r="Q42" s="420">
        <v>28.7</v>
      </c>
      <c r="R42" s="834">
        <v>0.6206896551724138</v>
      </c>
    </row>
    <row r="43" spans="1:18" ht="12.75" hidden="1">
      <c r="A43" s="363"/>
      <c r="B43" s="422" t="s">
        <v>467</v>
      </c>
      <c r="C43" s="373"/>
      <c r="D43" s="423">
        <v>856</v>
      </c>
      <c r="E43" s="424">
        <v>678</v>
      </c>
      <c r="F43" s="832">
        <v>0.26253687315634217</v>
      </c>
      <c r="G43" s="371"/>
      <c r="H43" s="423">
        <v>137</v>
      </c>
      <c r="I43" s="424">
        <v>127</v>
      </c>
      <c r="J43" s="832">
        <v>0.07874015748031496</v>
      </c>
      <c r="K43" s="371"/>
      <c r="L43" s="423">
        <v>993</v>
      </c>
      <c r="M43" s="424">
        <v>805</v>
      </c>
      <c r="N43" s="832">
        <v>0.23354037267080746</v>
      </c>
      <c r="O43" s="418"/>
      <c r="P43" s="423">
        <v>222.6</v>
      </c>
      <c r="Q43" s="425">
        <v>194.8</v>
      </c>
      <c r="R43" s="835">
        <v>0.14358974358974358</v>
      </c>
    </row>
    <row r="44" spans="1:18" ht="12.75" hidden="1">
      <c r="A44" s="363"/>
      <c r="B44" s="417" t="s">
        <v>468</v>
      </c>
      <c r="C44" s="373"/>
      <c r="D44" s="374">
        <v>0</v>
      </c>
      <c r="E44" s="375">
        <v>0</v>
      </c>
      <c r="F44" s="830">
        <v>0</v>
      </c>
      <c r="G44" s="371"/>
      <c r="H44" s="374">
        <v>0</v>
      </c>
      <c r="I44" s="375">
        <v>0</v>
      </c>
      <c r="J44" s="830" t="s">
        <v>613</v>
      </c>
      <c r="K44" s="371"/>
      <c r="L44" s="374">
        <v>0</v>
      </c>
      <c r="M44" s="375">
        <v>0</v>
      </c>
      <c r="N44" s="830">
        <v>0</v>
      </c>
      <c r="O44" s="418"/>
      <c r="P44" s="374">
        <v>0</v>
      </c>
      <c r="Q44" s="420">
        <v>0</v>
      </c>
      <c r="R44" s="834">
        <v>0</v>
      </c>
    </row>
    <row r="45" spans="1:18" ht="12.75" hidden="1">
      <c r="A45" s="363"/>
      <c r="B45" s="417"/>
      <c r="C45" s="373"/>
      <c r="D45" s="432"/>
      <c r="E45" s="433"/>
      <c r="F45" s="830"/>
      <c r="G45" s="371"/>
      <c r="H45" s="432"/>
      <c r="I45" s="432"/>
      <c r="J45" s="830"/>
      <c r="K45" s="371"/>
      <c r="L45" s="374"/>
      <c r="M45" s="375"/>
      <c r="N45" s="830"/>
      <c r="O45" s="418"/>
      <c r="P45" s="374"/>
      <c r="Q45" s="420"/>
      <c r="R45" s="834"/>
    </row>
    <row r="46" spans="1:18" ht="12.75">
      <c r="A46" s="363"/>
      <c r="B46" s="364" t="s">
        <v>101</v>
      </c>
      <c r="C46" s="373"/>
      <c r="D46" s="426">
        <v>856</v>
      </c>
      <c r="E46" s="427">
        <v>678</v>
      </c>
      <c r="F46" s="833">
        <v>0.26253687315634217</v>
      </c>
      <c r="G46" s="371"/>
      <c r="H46" s="426">
        <v>137</v>
      </c>
      <c r="I46" s="427">
        <v>127</v>
      </c>
      <c r="J46" s="833">
        <v>0.07874015748031496</v>
      </c>
      <c r="K46" s="371"/>
      <c r="L46" s="426">
        <v>993</v>
      </c>
      <c r="M46" s="427">
        <v>805</v>
      </c>
      <c r="N46" s="833">
        <v>0.23354037267080746</v>
      </c>
      <c r="O46" s="418"/>
      <c r="P46" s="426">
        <v>222.6</v>
      </c>
      <c r="Q46" s="427">
        <v>194.8</v>
      </c>
      <c r="R46" s="836">
        <v>0.14358974358974358</v>
      </c>
    </row>
    <row r="47" spans="1:18" ht="12.75">
      <c r="A47" s="363"/>
      <c r="B47" s="364"/>
      <c r="C47" s="415"/>
      <c r="D47" s="411"/>
      <c r="E47" s="411"/>
      <c r="F47" s="841"/>
      <c r="G47" s="411"/>
      <c r="H47" s="411"/>
      <c r="I47" s="411"/>
      <c r="J47" s="841"/>
      <c r="K47" s="371"/>
      <c r="L47" s="411"/>
      <c r="M47" s="411"/>
      <c r="N47" s="841"/>
      <c r="O47" s="413"/>
      <c r="P47" s="414"/>
      <c r="Q47" s="390"/>
      <c r="R47" s="843"/>
    </row>
    <row r="48" spans="1:18" ht="12.75">
      <c r="A48" s="363"/>
      <c r="B48" s="416" t="s">
        <v>471</v>
      </c>
      <c r="C48" s="416"/>
      <c r="D48" s="365"/>
      <c r="E48" s="366"/>
      <c r="F48" s="839"/>
      <c r="G48" s="371"/>
      <c r="H48" s="374"/>
      <c r="I48" s="375"/>
      <c r="J48" s="839"/>
      <c r="K48" s="371"/>
      <c r="L48" s="374"/>
      <c r="M48" s="375"/>
      <c r="N48" s="839"/>
      <c r="O48" s="418"/>
      <c r="P48" s="430"/>
      <c r="Q48" s="431"/>
      <c r="R48" s="834"/>
    </row>
    <row r="49" spans="1:18" ht="12.75">
      <c r="A49" s="363"/>
      <c r="B49" s="417" t="s">
        <v>461</v>
      </c>
      <c r="C49" s="417"/>
      <c r="D49" s="374">
        <v>55</v>
      </c>
      <c r="E49" s="375">
        <v>53</v>
      </c>
      <c r="F49" s="830">
        <v>0.03773584905660377</v>
      </c>
      <c r="G49" s="371"/>
      <c r="H49" s="374">
        <v>17</v>
      </c>
      <c r="I49" s="375">
        <v>23</v>
      </c>
      <c r="J49" s="830">
        <v>-0.2608695652173913</v>
      </c>
      <c r="K49" s="371"/>
      <c r="L49" s="374">
        <v>72</v>
      </c>
      <c r="M49" s="375">
        <v>76</v>
      </c>
      <c r="N49" s="830">
        <v>-0.05263157894736842</v>
      </c>
      <c r="O49" s="418"/>
      <c r="P49" s="374">
        <v>22.5</v>
      </c>
      <c r="Q49" s="375">
        <v>28.3</v>
      </c>
      <c r="R49" s="834">
        <v>-0.17857142857142858</v>
      </c>
    </row>
    <row r="50" spans="1:18" ht="12.75">
      <c r="A50" s="363"/>
      <c r="B50" s="417" t="s">
        <v>462</v>
      </c>
      <c r="C50" s="417"/>
      <c r="D50" s="374">
        <v>134</v>
      </c>
      <c r="E50" s="375">
        <v>67</v>
      </c>
      <c r="F50" s="830">
        <v>1</v>
      </c>
      <c r="G50" s="371"/>
      <c r="H50" s="374">
        <v>8</v>
      </c>
      <c r="I50" s="375">
        <v>6</v>
      </c>
      <c r="J50" s="830">
        <v>0.3333333333333333</v>
      </c>
      <c r="K50" s="371"/>
      <c r="L50" s="374">
        <v>142</v>
      </c>
      <c r="M50" s="375">
        <v>73</v>
      </c>
      <c r="N50" s="830">
        <v>0.9452054794520548</v>
      </c>
      <c r="O50" s="418"/>
      <c r="P50" s="374">
        <v>21.4</v>
      </c>
      <c r="Q50" s="375">
        <v>12.7</v>
      </c>
      <c r="R50" s="834">
        <v>0.6153846153846154</v>
      </c>
    </row>
    <row r="51" spans="1:18" ht="12.75">
      <c r="A51" s="363"/>
      <c r="B51" s="417" t="s">
        <v>463</v>
      </c>
      <c r="C51" s="417"/>
      <c r="D51" s="374">
        <v>231</v>
      </c>
      <c r="E51" s="375">
        <v>450</v>
      </c>
      <c r="F51" s="830">
        <v>-0.4866666666666667</v>
      </c>
      <c r="G51" s="371"/>
      <c r="H51" s="374">
        <v>0</v>
      </c>
      <c r="I51" s="375">
        <v>0</v>
      </c>
      <c r="J51" s="830" t="s">
        <v>613</v>
      </c>
      <c r="K51" s="371"/>
      <c r="L51" s="374">
        <v>231</v>
      </c>
      <c r="M51" s="375">
        <v>450</v>
      </c>
      <c r="N51" s="830">
        <v>-0.4866666666666667</v>
      </c>
      <c r="O51" s="418"/>
      <c r="P51" s="374">
        <v>23.1</v>
      </c>
      <c r="Q51" s="375">
        <v>45</v>
      </c>
      <c r="R51" s="834">
        <v>-0.4888888888888889</v>
      </c>
    </row>
    <row r="52" spans="1:18" ht="12.75">
      <c r="A52" s="363"/>
      <c r="B52" s="417" t="s">
        <v>464</v>
      </c>
      <c r="C52" s="417"/>
      <c r="D52" s="374">
        <v>770</v>
      </c>
      <c r="E52" s="375">
        <v>366</v>
      </c>
      <c r="F52" s="830">
        <v>1.1038251366120218</v>
      </c>
      <c r="G52" s="371"/>
      <c r="H52" s="374">
        <v>0</v>
      </c>
      <c r="I52" s="375">
        <v>0</v>
      </c>
      <c r="J52" s="830" t="s">
        <v>613</v>
      </c>
      <c r="K52" s="371"/>
      <c r="L52" s="374">
        <v>770</v>
      </c>
      <c r="M52" s="375">
        <v>366</v>
      </c>
      <c r="N52" s="830">
        <v>1.1038251366120218</v>
      </c>
      <c r="O52" s="418"/>
      <c r="P52" s="374">
        <v>77</v>
      </c>
      <c r="Q52" s="375">
        <v>36.6</v>
      </c>
      <c r="R52" s="834">
        <v>1.0810810810810811</v>
      </c>
    </row>
    <row r="53" spans="1:18" ht="12.75">
      <c r="A53" s="363"/>
      <c r="B53" s="417" t="s">
        <v>465</v>
      </c>
      <c r="C53" s="417"/>
      <c r="D53" s="374">
        <v>0</v>
      </c>
      <c r="E53" s="375">
        <v>2</v>
      </c>
      <c r="F53" s="830" t="s">
        <v>613</v>
      </c>
      <c r="G53" s="371"/>
      <c r="H53" s="374">
        <v>5</v>
      </c>
      <c r="I53" s="375">
        <v>22</v>
      </c>
      <c r="J53" s="830">
        <v>-0.7727272727272727</v>
      </c>
      <c r="K53" s="371"/>
      <c r="L53" s="374">
        <v>5</v>
      </c>
      <c r="M53" s="375">
        <v>24</v>
      </c>
      <c r="N53" s="830">
        <v>-0.7916666666666666</v>
      </c>
      <c r="O53" s="418"/>
      <c r="P53" s="374">
        <v>5</v>
      </c>
      <c r="Q53" s="375">
        <v>22.2</v>
      </c>
      <c r="R53" s="834">
        <v>-0.7727272727272727</v>
      </c>
    </row>
    <row r="54" spans="1:18" ht="12.75">
      <c r="A54" s="363"/>
      <c r="B54" s="417" t="s">
        <v>466</v>
      </c>
      <c r="C54" s="417"/>
      <c r="D54" s="374">
        <v>1180</v>
      </c>
      <c r="E54" s="375">
        <v>828</v>
      </c>
      <c r="F54" s="830">
        <v>0.4251207729468599</v>
      </c>
      <c r="G54" s="371"/>
      <c r="H54" s="374">
        <v>0</v>
      </c>
      <c r="I54" s="375">
        <v>0</v>
      </c>
      <c r="J54" s="830" t="s">
        <v>613</v>
      </c>
      <c r="K54" s="371"/>
      <c r="L54" s="374">
        <v>1180</v>
      </c>
      <c r="M54" s="375">
        <v>828</v>
      </c>
      <c r="N54" s="830">
        <v>0.4251207729468599</v>
      </c>
      <c r="O54" s="418"/>
      <c r="P54" s="434">
        <v>118</v>
      </c>
      <c r="Q54" s="420">
        <v>82.8</v>
      </c>
      <c r="R54" s="834">
        <v>0.42168674698795183</v>
      </c>
    </row>
    <row r="55" spans="1:18" ht="12.75" hidden="1">
      <c r="A55" s="363"/>
      <c r="B55" s="417"/>
      <c r="C55" s="417"/>
      <c r="D55" s="374"/>
      <c r="E55" s="375"/>
      <c r="F55" s="830"/>
      <c r="G55" s="371"/>
      <c r="H55" s="374"/>
      <c r="I55" s="375"/>
      <c r="J55" s="830"/>
      <c r="K55" s="371"/>
      <c r="L55" s="374"/>
      <c r="M55" s="375"/>
      <c r="N55" s="830"/>
      <c r="O55" s="418"/>
      <c r="P55" s="435"/>
      <c r="Q55" s="375"/>
      <c r="R55" s="834"/>
    </row>
    <row r="56" spans="1:18" ht="12.75">
      <c r="A56" s="363"/>
      <c r="B56" s="422" t="s">
        <v>467</v>
      </c>
      <c r="C56" s="422"/>
      <c r="D56" s="423">
        <v>2370</v>
      </c>
      <c r="E56" s="424">
        <v>1766</v>
      </c>
      <c r="F56" s="832">
        <v>0.3420158550396376</v>
      </c>
      <c r="G56" s="371"/>
      <c r="H56" s="423">
        <v>30</v>
      </c>
      <c r="I56" s="424">
        <v>51</v>
      </c>
      <c r="J56" s="832">
        <v>-0.4117647058823529</v>
      </c>
      <c r="K56" s="371"/>
      <c r="L56" s="423">
        <v>2400</v>
      </c>
      <c r="M56" s="424">
        <v>1817</v>
      </c>
      <c r="N56" s="832">
        <v>0.3208585580627408</v>
      </c>
      <c r="O56" s="418"/>
      <c r="P56" s="374">
        <v>267</v>
      </c>
      <c r="Q56" s="424">
        <v>227.6</v>
      </c>
      <c r="R56" s="835">
        <v>0.17105263157894737</v>
      </c>
    </row>
    <row r="57" spans="1:18" ht="12.75">
      <c r="A57" s="363"/>
      <c r="B57" s="417" t="s">
        <v>468</v>
      </c>
      <c r="C57" s="417"/>
      <c r="D57" s="374">
        <v>89</v>
      </c>
      <c r="E57" s="375">
        <v>103</v>
      </c>
      <c r="F57" s="830">
        <v>-0.13592233009708737</v>
      </c>
      <c r="G57" s="371"/>
      <c r="H57" s="374">
        <v>0</v>
      </c>
      <c r="I57" s="375">
        <v>0</v>
      </c>
      <c r="J57" s="830" t="s">
        <v>613</v>
      </c>
      <c r="K57" s="371"/>
      <c r="L57" s="374">
        <v>89</v>
      </c>
      <c r="M57" s="375">
        <v>103</v>
      </c>
      <c r="N57" s="830">
        <v>-0.13592233009708737</v>
      </c>
      <c r="O57" s="418"/>
      <c r="P57" s="374">
        <v>8.9</v>
      </c>
      <c r="Q57" s="375">
        <v>10.3</v>
      </c>
      <c r="R57" s="834">
        <v>-0.1</v>
      </c>
    </row>
    <row r="58" spans="1:18" ht="12.75">
      <c r="A58" s="363"/>
      <c r="B58" s="364" t="s">
        <v>101</v>
      </c>
      <c r="C58" s="364"/>
      <c r="D58" s="426">
        <v>2459</v>
      </c>
      <c r="E58" s="427">
        <v>1869</v>
      </c>
      <c r="F58" s="833">
        <v>0.3156768325307651</v>
      </c>
      <c r="G58" s="371"/>
      <c r="H58" s="426">
        <v>30</v>
      </c>
      <c r="I58" s="427">
        <v>51</v>
      </c>
      <c r="J58" s="833">
        <v>-0.4117647058823529</v>
      </c>
      <c r="K58" s="371"/>
      <c r="L58" s="426">
        <v>2489</v>
      </c>
      <c r="M58" s="427">
        <v>1920</v>
      </c>
      <c r="N58" s="833">
        <v>0.29635416666666664</v>
      </c>
      <c r="O58" s="418"/>
      <c r="P58" s="426">
        <v>275.9</v>
      </c>
      <c r="Q58" s="427">
        <v>237.9</v>
      </c>
      <c r="R58" s="836">
        <v>0.15966386554621848</v>
      </c>
    </row>
    <row r="59" spans="1:18" ht="12.75">
      <c r="A59" s="363"/>
      <c r="B59" s="364"/>
      <c r="C59" s="364"/>
      <c r="D59" s="365"/>
      <c r="E59" s="366"/>
      <c r="F59" s="830"/>
      <c r="G59" s="371"/>
      <c r="H59" s="374"/>
      <c r="I59" s="375"/>
      <c r="J59" s="830"/>
      <c r="K59" s="371"/>
      <c r="L59" s="374"/>
      <c r="M59" s="375"/>
      <c r="N59" s="830"/>
      <c r="O59" s="418"/>
      <c r="P59" s="430"/>
      <c r="Q59" s="431"/>
      <c r="R59" s="834"/>
    </row>
    <row r="60" spans="1:18" ht="12.75">
      <c r="A60" s="363"/>
      <c r="B60" s="416" t="s">
        <v>472</v>
      </c>
      <c r="C60" s="364"/>
      <c r="D60" s="365"/>
      <c r="E60" s="366"/>
      <c r="F60" s="830"/>
      <c r="G60" s="371"/>
      <c r="H60" s="374"/>
      <c r="I60" s="375"/>
      <c r="J60" s="830"/>
      <c r="K60" s="371"/>
      <c r="L60" s="374"/>
      <c r="M60" s="375"/>
      <c r="N60" s="830"/>
      <c r="O60" s="418"/>
      <c r="P60" s="430"/>
      <c r="Q60" s="431"/>
      <c r="R60" s="834"/>
    </row>
    <row r="61" spans="1:18" ht="14.25">
      <c r="A61" s="363"/>
      <c r="B61" s="417" t="s">
        <v>463</v>
      </c>
      <c r="C61" s="417"/>
      <c r="D61" s="374">
        <v>3</v>
      </c>
      <c r="E61" s="375">
        <v>46</v>
      </c>
      <c r="F61" s="830">
        <v>-0.9347826086956522</v>
      </c>
      <c r="G61" s="371"/>
      <c r="H61" s="374">
        <v>0</v>
      </c>
      <c r="I61" s="374">
        <v>0</v>
      </c>
      <c r="J61" s="830" t="s">
        <v>613</v>
      </c>
      <c r="K61" s="371"/>
      <c r="L61" s="374">
        <v>3</v>
      </c>
      <c r="M61" s="375">
        <v>46</v>
      </c>
      <c r="N61" s="830">
        <v>-0.9347826086956522</v>
      </c>
      <c r="O61" s="436"/>
      <c r="P61" s="374">
        <v>0.3</v>
      </c>
      <c r="Q61" s="375">
        <v>4.6</v>
      </c>
      <c r="R61" s="834">
        <v>-1</v>
      </c>
    </row>
    <row r="62" spans="1:18" ht="14.25" hidden="1">
      <c r="A62" s="363"/>
      <c r="B62" s="417" t="s">
        <v>464</v>
      </c>
      <c r="C62" s="417"/>
      <c r="D62" s="374">
        <v>0</v>
      </c>
      <c r="E62" s="375">
        <v>0</v>
      </c>
      <c r="F62" s="830">
        <v>0</v>
      </c>
      <c r="G62" s="371"/>
      <c r="H62" s="374">
        <v>0</v>
      </c>
      <c r="I62" s="374">
        <v>0</v>
      </c>
      <c r="J62" s="842" t="s">
        <v>613</v>
      </c>
      <c r="K62" s="371"/>
      <c r="L62" s="374">
        <v>0</v>
      </c>
      <c r="M62" s="375">
        <v>0</v>
      </c>
      <c r="N62" s="830">
        <v>0</v>
      </c>
      <c r="O62" s="436"/>
      <c r="P62" s="374">
        <v>0</v>
      </c>
      <c r="Q62" s="375">
        <v>0</v>
      </c>
      <c r="R62" s="834">
        <v>0</v>
      </c>
    </row>
    <row r="63" spans="1:18" ht="14.25">
      <c r="A63" s="363"/>
      <c r="B63" s="417" t="s">
        <v>465</v>
      </c>
      <c r="C63" s="417"/>
      <c r="D63" s="374">
        <v>787</v>
      </c>
      <c r="E63" s="375">
        <v>247</v>
      </c>
      <c r="F63" s="830">
        <v>2.1862348178137654</v>
      </c>
      <c r="G63" s="371"/>
      <c r="H63" s="374">
        <v>2</v>
      </c>
      <c r="I63" s="374">
        <v>0</v>
      </c>
      <c r="J63" s="830" t="s">
        <v>613</v>
      </c>
      <c r="K63" s="371"/>
      <c r="L63" s="374">
        <v>789</v>
      </c>
      <c r="M63" s="375">
        <v>247</v>
      </c>
      <c r="N63" s="830">
        <v>2.194331983805668</v>
      </c>
      <c r="O63" s="436"/>
      <c r="P63" s="374">
        <v>80.7</v>
      </c>
      <c r="Q63" s="375">
        <v>24.7</v>
      </c>
      <c r="R63" s="834">
        <v>2.24</v>
      </c>
    </row>
    <row r="64" spans="1:18" ht="14.25">
      <c r="A64" s="363"/>
      <c r="B64" s="417" t="s">
        <v>466</v>
      </c>
      <c r="C64" s="417"/>
      <c r="D64" s="374">
        <v>141</v>
      </c>
      <c r="E64" s="375">
        <v>52</v>
      </c>
      <c r="F64" s="830">
        <v>1.7115384615384615</v>
      </c>
      <c r="G64" s="371"/>
      <c r="H64" s="374">
        <v>0</v>
      </c>
      <c r="I64" s="374">
        <v>0</v>
      </c>
      <c r="J64" s="830" t="s">
        <v>613</v>
      </c>
      <c r="K64" s="371"/>
      <c r="L64" s="374">
        <v>141</v>
      </c>
      <c r="M64" s="375">
        <v>52</v>
      </c>
      <c r="N64" s="830">
        <v>1.7115384615384615</v>
      </c>
      <c r="O64" s="436"/>
      <c r="P64" s="437">
        <v>14.1</v>
      </c>
      <c r="Q64" s="375">
        <v>5.2</v>
      </c>
      <c r="R64" s="834">
        <v>1.8</v>
      </c>
    </row>
    <row r="65" spans="1:18" ht="14.25">
      <c r="A65" s="363"/>
      <c r="B65" s="417" t="s">
        <v>470</v>
      </c>
      <c r="C65" s="417"/>
      <c r="D65" s="374">
        <v>1108</v>
      </c>
      <c r="E65" s="375">
        <v>0</v>
      </c>
      <c r="F65" s="830" t="s">
        <v>613</v>
      </c>
      <c r="G65" s="371"/>
      <c r="H65" s="374">
        <v>0</v>
      </c>
      <c r="I65" s="374">
        <v>0</v>
      </c>
      <c r="J65" s="830" t="s">
        <v>613</v>
      </c>
      <c r="K65" s="371"/>
      <c r="L65" s="374">
        <v>1108</v>
      </c>
      <c r="M65" s="375">
        <v>0</v>
      </c>
      <c r="N65" s="830" t="s">
        <v>613</v>
      </c>
      <c r="O65" s="436"/>
      <c r="P65" s="437">
        <v>110.8</v>
      </c>
      <c r="Q65" s="375">
        <v>0</v>
      </c>
      <c r="R65" s="834" t="s">
        <v>613</v>
      </c>
    </row>
    <row r="66" spans="1:18" ht="12.75">
      <c r="A66" s="363"/>
      <c r="B66" s="364" t="s">
        <v>101</v>
      </c>
      <c r="C66" s="364"/>
      <c r="D66" s="426">
        <v>2039</v>
      </c>
      <c r="E66" s="427">
        <v>345</v>
      </c>
      <c r="F66" s="833">
        <v>4.910144927536232</v>
      </c>
      <c r="G66" s="371"/>
      <c r="H66" s="426">
        <v>2</v>
      </c>
      <c r="I66" s="427">
        <v>0</v>
      </c>
      <c r="J66" s="833" t="s">
        <v>613</v>
      </c>
      <c r="K66" s="371"/>
      <c r="L66" s="426">
        <v>2041</v>
      </c>
      <c r="M66" s="427">
        <v>345</v>
      </c>
      <c r="N66" s="833">
        <v>4.915942028985508</v>
      </c>
      <c r="O66" s="418"/>
      <c r="P66" s="426">
        <v>205.9</v>
      </c>
      <c r="Q66" s="427">
        <v>34.5</v>
      </c>
      <c r="R66" s="836">
        <v>4.885714285714286</v>
      </c>
    </row>
    <row r="67" spans="1:18" ht="12.75">
      <c r="A67" s="363"/>
      <c r="B67" s="364"/>
      <c r="C67" s="364"/>
      <c r="D67" s="374"/>
      <c r="E67" s="375"/>
      <c r="F67" s="830"/>
      <c r="G67" s="371"/>
      <c r="H67" s="374"/>
      <c r="I67" s="375"/>
      <c r="J67" s="830"/>
      <c r="K67" s="371"/>
      <c r="L67" s="374"/>
      <c r="M67" s="375"/>
      <c r="N67" s="830"/>
      <c r="O67" s="418"/>
      <c r="P67" s="374"/>
      <c r="Q67" s="375"/>
      <c r="R67" s="834"/>
    </row>
    <row r="68" spans="1:18" ht="12.75">
      <c r="A68" s="363"/>
      <c r="B68" s="416" t="s">
        <v>473</v>
      </c>
      <c r="C68" s="416"/>
      <c r="D68" s="365"/>
      <c r="E68" s="366"/>
      <c r="F68" s="839"/>
      <c r="G68" s="371"/>
      <c r="H68" s="374"/>
      <c r="I68" s="375"/>
      <c r="J68" s="839"/>
      <c r="K68" s="371"/>
      <c r="L68" s="374"/>
      <c r="M68" s="375"/>
      <c r="N68" s="839"/>
      <c r="O68" s="418"/>
      <c r="P68" s="430"/>
      <c r="Q68" s="431"/>
      <c r="R68" s="834"/>
    </row>
    <row r="69" spans="1:18" ht="12.75">
      <c r="A69" s="363"/>
      <c r="B69" s="417" t="s">
        <v>461</v>
      </c>
      <c r="C69" s="417"/>
      <c r="D69" s="374">
        <v>63</v>
      </c>
      <c r="E69" s="375">
        <v>62</v>
      </c>
      <c r="F69" s="830">
        <v>0.016129032258064516</v>
      </c>
      <c r="G69" s="371"/>
      <c r="H69" s="374">
        <v>25</v>
      </c>
      <c r="I69" s="375">
        <v>32</v>
      </c>
      <c r="J69" s="830">
        <v>-0.21875</v>
      </c>
      <c r="K69" s="371"/>
      <c r="L69" s="374">
        <v>88</v>
      </c>
      <c r="M69" s="375">
        <v>94</v>
      </c>
      <c r="N69" s="830">
        <v>-0.06382978723404255</v>
      </c>
      <c r="O69" s="418"/>
      <c r="P69" s="374">
        <v>31.3</v>
      </c>
      <c r="Q69" s="375">
        <v>38.2</v>
      </c>
      <c r="R69" s="834">
        <v>-0.18421052631578946</v>
      </c>
    </row>
    <row r="70" spans="1:18" ht="12.75">
      <c r="A70" s="363"/>
      <c r="B70" s="417" t="s">
        <v>462</v>
      </c>
      <c r="C70" s="417"/>
      <c r="D70" s="374">
        <v>287</v>
      </c>
      <c r="E70" s="375">
        <v>235</v>
      </c>
      <c r="F70" s="830">
        <v>0.22127659574468084</v>
      </c>
      <c r="G70" s="371"/>
      <c r="H70" s="374">
        <v>145</v>
      </c>
      <c r="I70" s="375">
        <v>133</v>
      </c>
      <c r="J70" s="830">
        <v>0.09022556390977443</v>
      </c>
      <c r="K70" s="371"/>
      <c r="L70" s="374">
        <v>432</v>
      </c>
      <c r="M70" s="375">
        <v>368</v>
      </c>
      <c r="N70" s="830">
        <v>0.17391304347826086</v>
      </c>
      <c r="O70" s="418"/>
      <c r="P70" s="374">
        <v>173.7</v>
      </c>
      <c r="Q70" s="375">
        <v>156.5</v>
      </c>
      <c r="R70" s="834">
        <v>0.10828025477707007</v>
      </c>
    </row>
    <row r="71" spans="1:18" ht="12.75">
      <c r="A71" s="363"/>
      <c r="B71" s="417" t="s">
        <v>463</v>
      </c>
      <c r="C71" s="417"/>
      <c r="D71" s="374">
        <v>245</v>
      </c>
      <c r="E71" s="375">
        <v>509</v>
      </c>
      <c r="F71" s="830">
        <v>-0.518664047151277</v>
      </c>
      <c r="G71" s="371"/>
      <c r="H71" s="374">
        <v>1</v>
      </c>
      <c r="I71" s="375">
        <v>1</v>
      </c>
      <c r="J71" s="830">
        <v>0</v>
      </c>
      <c r="K71" s="371"/>
      <c r="L71" s="374">
        <v>246</v>
      </c>
      <c r="M71" s="375">
        <v>510</v>
      </c>
      <c r="N71" s="830">
        <v>-0.5176470588235295</v>
      </c>
      <c r="O71" s="418"/>
      <c r="P71" s="374">
        <v>25.5</v>
      </c>
      <c r="Q71" s="375">
        <v>51.9</v>
      </c>
      <c r="R71" s="834">
        <v>-0.5</v>
      </c>
    </row>
    <row r="72" spans="1:18" ht="12.75">
      <c r="A72" s="363"/>
      <c r="B72" s="417" t="s">
        <v>464</v>
      </c>
      <c r="C72" s="417"/>
      <c r="D72" s="374">
        <v>770</v>
      </c>
      <c r="E72" s="375">
        <v>366</v>
      </c>
      <c r="F72" s="830">
        <v>1.1038251366120218</v>
      </c>
      <c r="G72" s="371"/>
      <c r="H72" s="374">
        <v>0</v>
      </c>
      <c r="I72" s="375">
        <v>0</v>
      </c>
      <c r="J72" s="830" t="s">
        <v>613</v>
      </c>
      <c r="K72" s="371"/>
      <c r="L72" s="374">
        <v>770</v>
      </c>
      <c r="M72" s="375">
        <v>366</v>
      </c>
      <c r="N72" s="830">
        <v>1.1038251366120218</v>
      </c>
      <c r="O72" s="418"/>
      <c r="P72" s="374">
        <v>77</v>
      </c>
      <c r="Q72" s="375">
        <v>36.6</v>
      </c>
      <c r="R72" s="834">
        <v>1.0810810810810811</v>
      </c>
    </row>
    <row r="73" spans="1:18" ht="12.75">
      <c r="A73" s="363"/>
      <c r="B73" s="417" t="s">
        <v>465</v>
      </c>
      <c r="C73" s="417"/>
      <c r="D73" s="374">
        <v>787</v>
      </c>
      <c r="E73" s="375">
        <v>249</v>
      </c>
      <c r="F73" s="830">
        <v>2.1606425702811247</v>
      </c>
      <c r="G73" s="371"/>
      <c r="H73" s="374">
        <v>8</v>
      </c>
      <c r="I73" s="375">
        <v>24</v>
      </c>
      <c r="J73" s="830">
        <v>-0.6666666666666666</v>
      </c>
      <c r="K73" s="371"/>
      <c r="L73" s="374">
        <v>795</v>
      </c>
      <c r="M73" s="375">
        <v>273</v>
      </c>
      <c r="N73" s="830">
        <v>1.9120879120879122</v>
      </c>
      <c r="O73" s="418"/>
      <c r="P73" s="374">
        <v>86.7</v>
      </c>
      <c r="Q73" s="375">
        <v>48.9</v>
      </c>
      <c r="R73" s="834">
        <v>0.7755102040816326</v>
      </c>
    </row>
    <row r="74" spans="1:18" ht="12.75">
      <c r="A74" s="363"/>
      <c r="B74" s="417" t="s">
        <v>466</v>
      </c>
      <c r="C74" s="417"/>
      <c r="D74" s="374">
        <v>2180</v>
      </c>
      <c r="E74" s="375">
        <v>1760</v>
      </c>
      <c r="F74" s="830">
        <v>0.23863636363636365</v>
      </c>
      <c r="G74" s="371"/>
      <c r="H74" s="374">
        <v>0</v>
      </c>
      <c r="I74" s="375">
        <v>0</v>
      </c>
      <c r="J74" s="830" t="s">
        <v>613</v>
      </c>
      <c r="K74" s="371"/>
      <c r="L74" s="374">
        <v>2180</v>
      </c>
      <c r="M74" s="375">
        <v>1760</v>
      </c>
      <c r="N74" s="830">
        <v>0.23863636363636365</v>
      </c>
      <c r="O74" s="418"/>
      <c r="P74" s="374">
        <v>218</v>
      </c>
      <c r="Q74" s="375">
        <v>176</v>
      </c>
      <c r="R74" s="834">
        <v>0.23863636363636365</v>
      </c>
    </row>
    <row r="75" spans="1:18" ht="12.75">
      <c r="A75" s="363"/>
      <c r="B75" s="417" t="s">
        <v>470</v>
      </c>
      <c r="C75" s="417"/>
      <c r="D75" s="374">
        <v>1582</v>
      </c>
      <c r="E75" s="375">
        <v>287</v>
      </c>
      <c r="F75" s="830">
        <v>4.512195121951219</v>
      </c>
      <c r="G75" s="371"/>
      <c r="H75" s="374">
        <v>0</v>
      </c>
      <c r="I75" s="375">
        <v>0</v>
      </c>
      <c r="J75" s="830" t="s">
        <v>613</v>
      </c>
      <c r="K75" s="371"/>
      <c r="L75" s="374">
        <v>1582</v>
      </c>
      <c r="M75" s="375">
        <v>287</v>
      </c>
      <c r="N75" s="830">
        <v>4.512195121951219</v>
      </c>
      <c r="O75" s="418"/>
      <c r="P75" s="374">
        <v>158.2</v>
      </c>
      <c r="Q75" s="420">
        <v>28.7</v>
      </c>
      <c r="R75" s="834">
        <v>4.448275862068965</v>
      </c>
    </row>
    <row r="76" spans="1:18" ht="12.75">
      <c r="A76" s="363"/>
      <c r="B76" s="422" t="s">
        <v>467</v>
      </c>
      <c r="C76" s="422"/>
      <c r="D76" s="423">
        <v>5914</v>
      </c>
      <c r="E76" s="424">
        <v>3467.5</v>
      </c>
      <c r="F76" s="832">
        <v>0.7053056516724336</v>
      </c>
      <c r="G76" s="371"/>
      <c r="H76" s="423">
        <v>179</v>
      </c>
      <c r="I76" s="424">
        <v>190</v>
      </c>
      <c r="J76" s="832">
        <v>-0.05789473684210526</v>
      </c>
      <c r="K76" s="371"/>
      <c r="L76" s="423">
        <v>6093</v>
      </c>
      <c r="M76" s="424">
        <v>3658</v>
      </c>
      <c r="N76" s="832">
        <v>0.6656642974302898</v>
      </c>
      <c r="O76" s="418"/>
      <c r="P76" s="439">
        <v>770.4</v>
      </c>
      <c r="Q76" s="424">
        <v>536.8</v>
      </c>
      <c r="R76" s="835">
        <v>0.4338919925512104</v>
      </c>
    </row>
    <row r="77" spans="1:18" ht="12.75">
      <c r="A77" s="363"/>
      <c r="B77" s="417" t="s">
        <v>468</v>
      </c>
      <c r="C77" s="417"/>
      <c r="D77" s="374">
        <v>354</v>
      </c>
      <c r="E77" s="375">
        <v>383</v>
      </c>
      <c r="F77" s="830">
        <v>-0.07571801566579635</v>
      </c>
      <c r="G77" s="371"/>
      <c r="H77" s="374">
        <v>0</v>
      </c>
      <c r="I77" s="375">
        <v>0</v>
      </c>
      <c r="J77" s="830" t="s">
        <v>613</v>
      </c>
      <c r="K77" s="371"/>
      <c r="L77" s="374">
        <v>354</v>
      </c>
      <c r="M77" s="375">
        <v>383</v>
      </c>
      <c r="N77" s="830">
        <v>-0.07571801566579635</v>
      </c>
      <c r="O77" s="418"/>
      <c r="P77" s="374">
        <v>35.4</v>
      </c>
      <c r="Q77" s="375">
        <v>38.3</v>
      </c>
      <c r="R77" s="834">
        <v>-0.07894736842105263</v>
      </c>
    </row>
    <row r="78" spans="1:18" ht="12.75" customHeight="1">
      <c r="A78" s="363"/>
      <c r="B78" s="364" t="s">
        <v>474</v>
      </c>
      <c r="C78" s="373"/>
      <c r="D78" s="426">
        <v>6268</v>
      </c>
      <c r="E78" s="427">
        <v>3850.5</v>
      </c>
      <c r="F78" s="833">
        <v>0.6276291872240977</v>
      </c>
      <c r="G78" s="371"/>
      <c r="H78" s="426">
        <v>179</v>
      </c>
      <c r="I78" s="427">
        <v>190</v>
      </c>
      <c r="J78" s="833">
        <v>-0.05789473684210526</v>
      </c>
      <c r="K78" s="371"/>
      <c r="L78" s="426">
        <v>6447</v>
      </c>
      <c r="M78" s="427">
        <v>4041</v>
      </c>
      <c r="N78" s="833">
        <v>0.5953971789161099</v>
      </c>
      <c r="O78" s="418"/>
      <c r="P78" s="426">
        <v>805.8</v>
      </c>
      <c r="Q78" s="427">
        <v>575.1</v>
      </c>
      <c r="R78" s="836">
        <v>0.4017391304347826</v>
      </c>
    </row>
    <row r="79" spans="1:18" ht="12.75">
      <c r="A79" s="363"/>
      <c r="B79" s="373"/>
      <c r="C79" s="373"/>
      <c r="D79" s="365"/>
      <c r="E79" s="366"/>
      <c r="F79" s="839"/>
      <c r="G79" s="371"/>
      <c r="H79" s="374"/>
      <c r="I79" s="375"/>
      <c r="J79" s="839"/>
      <c r="K79" s="371"/>
      <c r="L79" s="374"/>
      <c r="M79" s="375"/>
      <c r="N79" s="839"/>
      <c r="O79" s="418"/>
      <c r="P79" s="440"/>
      <c r="Q79" s="431"/>
      <c r="R79" s="834"/>
    </row>
    <row r="80" spans="1:18" ht="14.25">
      <c r="A80" s="363"/>
      <c r="B80" s="416" t="s">
        <v>503</v>
      </c>
      <c r="C80" s="416"/>
      <c r="D80" s="365"/>
      <c r="E80" s="366"/>
      <c r="F80" s="830"/>
      <c r="G80" s="371"/>
      <c r="H80" s="374"/>
      <c r="I80" s="375"/>
      <c r="J80" s="830"/>
      <c r="K80" s="371"/>
      <c r="L80" s="374"/>
      <c r="M80" s="375"/>
      <c r="N80" s="830"/>
      <c r="O80" s="418"/>
      <c r="P80" s="440"/>
      <c r="Q80" s="431"/>
      <c r="R80" s="834"/>
    </row>
    <row r="81" spans="1:18" ht="12.75">
      <c r="A81" s="363"/>
      <c r="B81" s="373" t="s">
        <v>475</v>
      </c>
      <c r="C81" s="417"/>
      <c r="D81" s="374">
        <v>89</v>
      </c>
      <c r="E81" s="441">
        <v>87</v>
      </c>
      <c r="F81" s="830">
        <v>0.022988505747126436</v>
      </c>
      <c r="G81" s="371"/>
      <c r="H81" s="374">
        <v>2</v>
      </c>
      <c r="I81" s="441">
        <v>0</v>
      </c>
      <c r="J81" s="830" t="s">
        <v>613</v>
      </c>
      <c r="K81" s="371"/>
      <c r="L81" s="374">
        <v>91</v>
      </c>
      <c r="M81" s="375">
        <v>87</v>
      </c>
      <c r="N81" s="830">
        <v>0.04597701149425287</v>
      </c>
      <c r="O81" s="418"/>
      <c r="P81" s="374">
        <v>10.9</v>
      </c>
      <c r="Q81" s="375">
        <v>8.7</v>
      </c>
      <c r="R81" s="834">
        <v>0.2222222222222222</v>
      </c>
    </row>
    <row r="82" spans="1:18" ht="12.75">
      <c r="A82" s="363"/>
      <c r="B82" s="364" t="s">
        <v>476</v>
      </c>
      <c r="C82" s="364"/>
      <c r="D82" s="426">
        <v>89</v>
      </c>
      <c r="E82" s="427">
        <v>87</v>
      </c>
      <c r="F82" s="833">
        <v>0.022988505747126436</v>
      </c>
      <c r="G82" s="371"/>
      <c r="H82" s="426">
        <v>2</v>
      </c>
      <c r="I82" s="427">
        <v>0</v>
      </c>
      <c r="J82" s="833" t="s">
        <v>613</v>
      </c>
      <c r="K82" s="371"/>
      <c r="L82" s="426">
        <v>91</v>
      </c>
      <c r="M82" s="427">
        <v>87</v>
      </c>
      <c r="N82" s="833">
        <v>0.04597701149425287</v>
      </c>
      <c r="O82" s="418"/>
      <c r="P82" s="426">
        <v>10.9</v>
      </c>
      <c r="Q82" s="427">
        <v>8.7</v>
      </c>
      <c r="R82" s="836">
        <v>0.2222222222222222</v>
      </c>
    </row>
    <row r="83" spans="1:18" ht="12.75">
      <c r="A83" s="363"/>
      <c r="B83" s="364"/>
      <c r="C83" s="364"/>
      <c r="D83" s="374"/>
      <c r="E83" s="366"/>
      <c r="F83" s="830"/>
      <c r="G83" s="371"/>
      <c r="H83" s="374"/>
      <c r="I83" s="375"/>
      <c r="J83" s="830"/>
      <c r="K83" s="371"/>
      <c r="L83" s="374"/>
      <c r="M83" s="375"/>
      <c r="N83" s="830"/>
      <c r="O83" s="418"/>
      <c r="P83" s="374"/>
      <c r="Q83" s="375"/>
      <c r="R83" s="834"/>
    </row>
    <row r="84" spans="1:18" ht="12.75">
      <c r="A84" s="363"/>
      <c r="B84" s="364" t="s">
        <v>477</v>
      </c>
      <c r="C84" s="364"/>
      <c r="D84" s="426">
        <v>6357</v>
      </c>
      <c r="E84" s="427">
        <v>3937.5</v>
      </c>
      <c r="F84" s="833">
        <v>0.6142712036566785</v>
      </c>
      <c r="G84" s="371"/>
      <c r="H84" s="426">
        <v>181</v>
      </c>
      <c r="I84" s="427">
        <v>190</v>
      </c>
      <c r="J84" s="833">
        <v>-0.04736842105263158</v>
      </c>
      <c r="K84" s="371"/>
      <c r="L84" s="426">
        <v>6538</v>
      </c>
      <c r="M84" s="427">
        <v>4128</v>
      </c>
      <c r="N84" s="833">
        <v>0.5838178294573644</v>
      </c>
      <c r="O84" s="418"/>
      <c r="P84" s="426">
        <v>816.7</v>
      </c>
      <c r="Q84" s="427">
        <v>583.8</v>
      </c>
      <c r="R84" s="836">
        <v>0.398972602739726</v>
      </c>
    </row>
    <row r="85" spans="1:18" ht="12.75">
      <c r="A85" s="363"/>
      <c r="B85" s="364"/>
      <c r="C85" s="364"/>
      <c r="D85" s="374"/>
      <c r="E85" s="366"/>
      <c r="F85" s="830"/>
      <c r="G85" s="371"/>
      <c r="H85" s="374"/>
      <c r="I85" s="375"/>
      <c r="J85" s="830"/>
      <c r="K85" s="371"/>
      <c r="L85" s="374"/>
      <c r="M85" s="375"/>
      <c r="N85" s="830"/>
      <c r="O85" s="418"/>
      <c r="P85" s="374"/>
      <c r="Q85" s="431"/>
      <c r="R85" s="834"/>
    </row>
    <row r="86" spans="1:18" ht="14.25">
      <c r="A86" s="363"/>
      <c r="B86" s="416" t="s">
        <v>504</v>
      </c>
      <c r="C86" s="416"/>
      <c r="D86" s="365"/>
      <c r="E86" s="366"/>
      <c r="F86" s="839"/>
      <c r="G86" s="371"/>
      <c r="H86" s="374"/>
      <c r="I86" s="375"/>
      <c r="J86" s="839"/>
      <c r="K86" s="371"/>
      <c r="L86" s="374"/>
      <c r="M86" s="375"/>
      <c r="N86" s="839"/>
      <c r="O86" s="418"/>
      <c r="P86" s="440"/>
      <c r="Q86" s="431"/>
      <c r="R86" s="834"/>
    </row>
    <row r="87" spans="1:18" ht="12.75">
      <c r="A87" s="363"/>
      <c r="B87" s="417" t="s">
        <v>478</v>
      </c>
      <c r="C87" s="417"/>
      <c r="D87" s="374">
        <v>1130</v>
      </c>
      <c r="E87" s="375">
        <v>1375</v>
      </c>
      <c r="F87" s="830">
        <v>-0.1781818181818182</v>
      </c>
      <c r="G87" s="371"/>
      <c r="H87" s="374">
        <v>0</v>
      </c>
      <c r="I87" s="375">
        <v>0</v>
      </c>
      <c r="J87" s="830" t="s">
        <v>613</v>
      </c>
      <c r="K87" s="371"/>
      <c r="L87" s="374">
        <v>1130</v>
      </c>
      <c r="M87" s="375">
        <v>1375</v>
      </c>
      <c r="N87" s="830">
        <v>-0.1781818181818182</v>
      </c>
      <c r="O87" s="418"/>
      <c r="P87" s="442">
        <v>113</v>
      </c>
      <c r="Q87" s="375">
        <v>137.5</v>
      </c>
      <c r="R87" s="834">
        <v>-0.18115942028985507</v>
      </c>
    </row>
    <row r="88" spans="1:18" ht="12.75">
      <c r="A88" s="363"/>
      <c r="B88" s="417" t="s">
        <v>479</v>
      </c>
      <c r="C88" s="417"/>
      <c r="D88" s="374">
        <v>429</v>
      </c>
      <c r="E88" s="375">
        <v>255</v>
      </c>
      <c r="F88" s="830">
        <v>0.6823529411764706</v>
      </c>
      <c r="G88" s="371"/>
      <c r="H88" s="374">
        <v>0</v>
      </c>
      <c r="I88" s="375">
        <v>0</v>
      </c>
      <c r="J88" s="830" t="s">
        <v>613</v>
      </c>
      <c r="K88" s="371"/>
      <c r="L88" s="374">
        <v>429</v>
      </c>
      <c r="M88" s="375">
        <v>255</v>
      </c>
      <c r="N88" s="830">
        <v>0.6823529411764706</v>
      </c>
      <c r="O88" s="418"/>
      <c r="P88" s="442">
        <v>42.9</v>
      </c>
      <c r="Q88" s="420">
        <v>25.4</v>
      </c>
      <c r="R88" s="834">
        <v>0.72</v>
      </c>
    </row>
    <row r="89" spans="1:18" ht="12.75">
      <c r="A89" s="363"/>
      <c r="B89" s="417" t="s">
        <v>480</v>
      </c>
      <c r="C89" s="417"/>
      <c r="D89" s="374">
        <v>1981</v>
      </c>
      <c r="E89" s="375">
        <v>1937</v>
      </c>
      <c r="F89" s="830">
        <v>0.022715539494062985</v>
      </c>
      <c r="G89" s="371"/>
      <c r="H89" s="374">
        <v>0</v>
      </c>
      <c r="I89" s="375">
        <v>0</v>
      </c>
      <c r="J89" s="830" t="s">
        <v>613</v>
      </c>
      <c r="K89" s="371"/>
      <c r="L89" s="374">
        <v>1981</v>
      </c>
      <c r="M89" s="375">
        <v>1937</v>
      </c>
      <c r="N89" s="830">
        <v>0.022715539494062985</v>
      </c>
      <c r="O89" s="418"/>
      <c r="P89" s="442">
        <v>198.1</v>
      </c>
      <c r="Q89" s="420">
        <v>193.7</v>
      </c>
      <c r="R89" s="834">
        <v>0.020618556701030927</v>
      </c>
    </row>
    <row r="90" spans="1:18" ht="12.75">
      <c r="A90" s="363"/>
      <c r="B90" s="417" t="s">
        <v>227</v>
      </c>
      <c r="C90" s="417"/>
      <c r="D90" s="435">
        <v>16</v>
      </c>
      <c r="E90" s="438">
        <v>0</v>
      </c>
      <c r="F90" s="840" t="s">
        <v>613</v>
      </c>
      <c r="G90" s="371"/>
      <c r="H90" s="435">
        <v>12</v>
      </c>
      <c r="I90" s="438">
        <v>13</v>
      </c>
      <c r="J90" s="840">
        <v>-0.07692307692307693</v>
      </c>
      <c r="K90" s="371"/>
      <c r="L90" s="435">
        <v>28</v>
      </c>
      <c r="M90" s="438">
        <v>13</v>
      </c>
      <c r="N90" s="840">
        <v>1.1538461538461537</v>
      </c>
      <c r="O90" s="418"/>
      <c r="P90" s="434">
        <v>13.6</v>
      </c>
      <c r="Q90" s="438">
        <v>13</v>
      </c>
      <c r="R90" s="838">
        <v>0.07692307692307693</v>
      </c>
    </row>
    <row r="91" spans="1:18" ht="12.75">
      <c r="A91" s="363"/>
      <c r="B91" s="422" t="s">
        <v>481</v>
      </c>
      <c r="C91" s="422"/>
      <c r="D91" s="374">
        <v>3556</v>
      </c>
      <c r="E91" s="375">
        <v>3567</v>
      </c>
      <c r="F91" s="830">
        <v>-0.0030838239416876925</v>
      </c>
      <c r="G91" s="371"/>
      <c r="H91" s="374">
        <v>12</v>
      </c>
      <c r="I91" s="375">
        <v>13</v>
      </c>
      <c r="J91" s="832">
        <v>-0.07692307692307693</v>
      </c>
      <c r="K91" s="371"/>
      <c r="L91" s="374">
        <v>3568</v>
      </c>
      <c r="M91" s="375">
        <v>3580</v>
      </c>
      <c r="N91" s="830">
        <v>-0.0033519553072625698</v>
      </c>
      <c r="O91" s="418"/>
      <c r="P91" s="442">
        <v>367.6</v>
      </c>
      <c r="Q91" s="375">
        <v>369.6</v>
      </c>
      <c r="R91" s="834">
        <v>-0.005405405405405406</v>
      </c>
    </row>
    <row r="92" spans="1:18" ht="12.75">
      <c r="A92" s="363"/>
      <c r="B92" s="417" t="s">
        <v>482</v>
      </c>
      <c r="C92" s="417"/>
      <c r="D92" s="374">
        <v>180</v>
      </c>
      <c r="E92" s="375">
        <v>183</v>
      </c>
      <c r="F92" s="830">
        <v>-0.01639344262295082</v>
      </c>
      <c r="G92" s="371"/>
      <c r="H92" s="374">
        <v>0</v>
      </c>
      <c r="I92" s="375">
        <v>0</v>
      </c>
      <c r="J92" s="830" t="s">
        <v>613</v>
      </c>
      <c r="K92" s="371"/>
      <c r="L92" s="374">
        <v>180</v>
      </c>
      <c r="M92" s="375">
        <v>183</v>
      </c>
      <c r="N92" s="830">
        <v>-0.01639344262295082</v>
      </c>
      <c r="O92" s="418"/>
      <c r="P92" s="442">
        <v>18</v>
      </c>
      <c r="Q92" s="375">
        <v>18.3</v>
      </c>
      <c r="R92" s="834">
        <v>0</v>
      </c>
    </row>
    <row r="93" spans="1:18" ht="12.75">
      <c r="A93" s="363"/>
      <c r="B93" s="417" t="s">
        <v>483</v>
      </c>
      <c r="C93" s="417"/>
      <c r="D93" s="374">
        <v>672</v>
      </c>
      <c r="E93" s="375">
        <v>303</v>
      </c>
      <c r="F93" s="830">
        <v>1.2178217821782178</v>
      </c>
      <c r="G93" s="371"/>
      <c r="H93" s="374">
        <v>0</v>
      </c>
      <c r="I93" s="375">
        <v>0</v>
      </c>
      <c r="J93" s="830" t="s">
        <v>613</v>
      </c>
      <c r="K93" s="371"/>
      <c r="L93" s="374">
        <v>672</v>
      </c>
      <c r="M93" s="375">
        <v>303</v>
      </c>
      <c r="N93" s="840">
        <v>1.2178217821782178</v>
      </c>
      <c r="O93" s="418"/>
      <c r="P93" s="442">
        <v>67.2</v>
      </c>
      <c r="Q93" s="375">
        <v>30.3</v>
      </c>
      <c r="R93" s="838">
        <v>1.2333333333333334</v>
      </c>
    </row>
    <row r="94" spans="1:18" ht="12.75">
      <c r="A94" s="363"/>
      <c r="B94" s="364" t="s">
        <v>484</v>
      </c>
      <c r="C94" s="364"/>
      <c r="D94" s="426">
        <v>4408</v>
      </c>
      <c r="E94" s="427">
        <v>4053</v>
      </c>
      <c r="F94" s="833">
        <v>0.08758943992104613</v>
      </c>
      <c r="G94" s="371"/>
      <c r="H94" s="426">
        <v>12</v>
      </c>
      <c r="I94" s="427">
        <v>13</v>
      </c>
      <c r="J94" s="833">
        <v>-0.07692307692307693</v>
      </c>
      <c r="K94" s="371"/>
      <c r="L94" s="426">
        <v>4420</v>
      </c>
      <c r="M94" s="427">
        <v>4066</v>
      </c>
      <c r="N94" s="833">
        <v>0.08706345302508608</v>
      </c>
      <c r="O94" s="418"/>
      <c r="P94" s="444">
        <v>452.8</v>
      </c>
      <c r="Q94" s="427">
        <v>418.2</v>
      </c>
      <c r="R94" s="836">
        <v>0.08373205741626795</v>
      </c>
    </row>
    <row r="95" spans="1:18" ht="12.75">
      <c r="A95" s="363"/>
      <c r="B95" s="364"/>
      <c r="C95" s="364"/>
      <c r="D95" s="365"/>
      <c r="E95" s="366"/>
      <c r="F95" s="839"/>
      <c r="G95" s="371"/>
      <c r="H95" s="374"/>
      <c r="I95" s="375"/>
      <c r="J95" s="839"/>
      <c r="K95" s="371"/>
      <c r="L95" s="374"/>
      <c r="M95" s="375"/>
      <c r="N95" s="839"/>
      <c r="O95" s="418"/>
      <c r="P95" s="440"/>
      <c r="Q95" s="431"/>
      <c r="R95" s="834"/>
    </row>
    <row r="96" spans="1:18" ht="14.25">
      <c r="A96" s="363"/>
      <c r="B96" s="416" t="s">
        <v>505</v>
      </c>
      <c r="C96" s="416"/>
      <c r="D96" s="365"/>
      <c r="E96" s="366"/>
      <c r="F96" s="839"/>
      <c r="G96" s="371"/>
      <c r="H96" s="374"/>
      <c r="I96" s="375"/>
      <c r="J96" s="839"/>
      <c r="K96" s="371"/>
      <c r="L96" s="374"/>
      <c r="M96" s="375"/>
      <c r="N96" s="839"/>
      <c r="O96" s="418"/>
      <c r="P96" s="440"/>
      <c r="Q96" s="431"/>
      <c r="R96" s="834"/>
    </row>
    <row r="97" spans="1:18" ht="12.75">
      <c r="A97" s="363"/>
      <c r="B97" s="417" t="s">
        <v>485</v>
      </c>
      <c r="C97" s="416"/>
      <c r="D97" s="374">
        <v>9</v>
      </c>
      <c r="E97" s="375">
        <v>7</v>
      </c>
      <c r="F97" s="830">
        <v>0.2857142857142857</v>
      </c>
      <c r="G97" s="445"/>
      <c r="H97" s="374">
        <v>16</v>
      </c>
      <c r="I97" s="375">
        <v>11</v>
      </c>
      <c r="J97" s="830">
        <v>0.45454545454545453</v>
      </c>
      <c r="K97" s="446"/>
      <c r="L97" s="374">
        <v>25</v>
      </c>
      <c r="M97" s="375">
        <v>18</v>
      </c>
      <c r="N97" s="830">
        <v>0.3888888888888889</v>
      </c>
      <c r="O97" s="413"/>
      <c r="P97" s="377">
        <v>16.9</v>
      </c>
      <c r="Q97" s="375">
        <v>11.7</v>
      </c>
      <c r="R97" s="834">
        <v>0.4166666666666667</v>
      </c>
    </row>
    <row r="98" spans="1:18" ht="12.75">
      <c r="A98" s="363"/>
      <c r="B98" s="417" t="s">
        <v>293</v>
      </c>
      <c r="C98" s="416"/>
      <c r="D98" s="374">
        <v>255</v>
      </c>
      <c r="E98" s="375">
        <v>189</v>
      </c>
      <c r="F98" s="830">
        <v>0.3492063492063492</v>
      </c>
      <c r="G98" s="445"/>
      <c r="H98" s="374">
        <v>78</v>
      </c>
      <c r="I98" s="375">
        <v>83</v>
      </c>
      <c r="J98" s="830">
        <v>-0.060240963855421686</v>
      </c>
      <c r="K98" s="446"/>
      <c r="L98" s="374">
        <v>333</v>
      </c>
      <c r="M98" s="375">
        <v>272</v>
      </c>
      <c r="N98" s="830">
        <v>0.22426470588235295</v>
      </c>
      <c r="O98" s="413"/>
      <c r="P98" s="442">
        <v>103.5</v>
      </c>
      <c r="Q98" s="375">
        <v>101.9</v>
      </c>
      <c r="R98" s="834">
        <v>0.0196078431372549</v>
      </c>
    </row>
    <row r="99" spans="1:18" ht="12.75">
      <c r="A99" s="363"/>
      <c r="B99" s="373" t="s">
        <v>486</v>
      </c>
      <c r="C99" s="416"/>
      <c r="D99" s="374">
        <v>5</v>
      </c>
      <c r="E99" s="375">
        <v>4</v>
      </c>
      <c r="F99" s="830">
        <v>0.25</v>
      </c>
      <c r="G99" s="445"/>
      <c r="H99" s="374">
        <v>33</v>
      </c>
      <c r="I99" s="375">
        <v>16</v>
      </c>
      <c r="J99" s="830">
        <v>1.0625</v>
      </c>
      <c r="K99" s="446"/>
      <c r="L99" s="374">
        <v>38</v>
      </c>
      <c r="M99" s="375">
        <v>20</v>
      </c>
      <c r="N99" s="830">
        <v>0.9</v>
      </c>
      <c r="O99" s="413"/>
      <c r="P99" s="377">
        <v>33.5</v>
      </c>
      <c r="Q99" s="375">
        <v>16.4</v>
      </c>
      <c r="R99" s="834">
        <v>1.125</v>
      </c>
    </row>
    <row r="100" spans="1:18" ht="12.75">
      <c r="A100" s="363"/>
      <c r="B100" s="417" t="s">
        <v>487</v>
      </c>
      <c r="C100" s="416"/>
      <c r="D100" s="374">
        <v>38</v>
      </c>
      <c r="E100" s="375">
        <v>27</v>
      </c>
      <c r="F100" s="830">
        <v>0.4074074074074074</v>
      </c>
      <c r="G100" s="445"/>
      <c r="H100" s="374">
        <v>28</v>
      </c>
      <c r="I100" s="375">
        <v>31</v>
      </c>
      <c r="J100" s="830">
        <v>-0.0967741935483871</v>
      </c>
      <c r="K100" s="446"/>
      <c r="L100" s="374">
        <v>66</v>
      </c>
      <c r="M100" s="375">
        <v>58</v>
      </c>
      <c r="N100" s="830">
        <v>0.13793103448275862</v>
      </c>
      <c r="O100" s="413"/>
      <c r="P100" s="377">
        <v>31.8</v>
      </c>
      <c r="Q100" s="375">
        <v>33.7</v>
      </c>
      <c r="R100" s="834">
        <v>-0.058823529411764705</v>
      </c>
    </row>
    <row r="101" spans="1:18" ht="12.75">
      <c r="A101" s="363"/>
      <c r="B101" s="373" t="s">
        <v>488</v>
      </c>
      <c r="C101" s="416"/>
      <c r="D101" s="374">
        <v>17</v>
      </c>
      <c r="E101" s="375">
        <v>9</v>
      </c>
      <c r="F101" s="830">
        <v>0.8888888888888888</v>
      </c>
      <c r="G101" s="445"/>
      <c r="H101" s="374">
        <v>7</v>
      </c>
      <c r="I101" s="375">
        <v>35</v>
      </c>
      <c r="J101" s="830">
        <v>-0.8</v>
      </c>
      <c r="K101" s="446"/>
      <c r="L101" s="374">
        <v>24</v>
      </c>
      <c r="M101" s="375">
        <v>44</v>
      </c>
      <c r="N101" s="830">
        <v>-0.45454545454545453</v>
      </c>
      <c r="O101" s="413"/>
      <c r="P101" s="377">
        <v>8.7</v>
      </c>
      <c r="Q101" s="420">
        <v>35.9</v>
      </c>
      <c r="R101" s="834">
        <v>-0.75</v>
      </c>
    </row>
    <row r="102" spans="1:18" ht="12.75">
      <c r="A102" s="363"/>
      <c r="B102" s="373" t="s">
        <v>489</v>
      </c>
      <c r="C102" s="416"/>
      <c r="D102" s="374">
        <v>36</v>
      </c>
      <c r="E102" s="375">
        <v>19</v>
      </c>
      <c r="F102" s="830">
        <v>0.8947368421052632</v>
      </c>
      <c r="G102" s="445"/>
      <c r="H102" s="374">
        <v>60</v>
      </c>
      <c r="I102" s="375">
        <v>30</v>
      </c>
      <c r="J102" s="830">
        <v>1</v>
      </c>
      <c r="K102" s="446"/>
      <c r="L102" s="374">
        <v>96</v>
      </c>
      <c r="M102" s="375">
        <v>49</v>
      </c>
      <c r="N102" s="830">
        <v>0.9591836734693877</v>
      </c>
      <c r="O102" s="413"/>
      <c r="P102" s="442">
        <v>63.6</v>
      </c>
      <c r="Q102" s="375">
        <v>31.9</v>
      </c>
      <c r="R102" s="834">
        <v>1</v>
      </c>
    </row>
    <row r="103" spans="1:18" ht="12.75">
      <c r="A103" s="363"/>
      <c r="B103" s="417" t="s">
        <v>295</v>
      </c>
      <c r="C103" s="416"/>
      <c r="D103" s="374">
        <v>7</v>
      </c>
      <c r="E103" s="375">
        <v>11</v>
      </c>
      <c r="F103" s="830">
        <v>-0.36363636363636365</v>
      </c>
      <c r="G103" s="445"/>
      <c r="H103" s="374">
        <v>61</v>
      </c>
      <c r="I103" s="375">
        <v>59</v>
      </c>
      <c r="J103" s="830">
        <v>0.03389830508474576</v>
      </c>
      <c r="K103" s="446"/>
      <c r="L103" s="374">
        <v>68</v>
      </c>
      <c r="M103" s="375">
        <v>70</v>
      </c>
      <c r="N103" s="830">
        <v>-0.02857142857142857</v>
      </c>
      <c r="O103" s="413"/>
      <c r="P103" s="377">
        <v>61.7</v>
      </c>
      <c r="Q103" s="375">
        <v>60.1</v>
      </c>
      <c r="R103" s="834">
        <v>0.03333333333333333</v>
      </c>
    </row>
    <row r="104" spans="1:18" ht="12.75">
      <c r="A104" s="363"/>
      <c r="B104" s="417" t="s">
        <v>296</v>
      </c>
      <c r="C104" s="416"/>
      <c r="D104" s="374">
        <v>199</v>
      </c>
      <c r="E104" s="375">
        <v>181</v>
      </c>
      <c r="F104" s="830">
        <v>0.09944751381215469</v>
      </c>
      <c r="G104" s="445"/>
      <c r="H104" s="374">
        <v>47</v>
      </c>
      <c r="I104" s="375">
        <v>57</v>
      </c>
      <c r="J104" s="830">
        <v>-0.17543859649122806</v>
      </c>
      <c r="K104" s="446"/>
      <c r="L104" s="374">
        <v>246</v>
      </c>
      <c r="M104" s="375">
        <v>238</v>
      </c>
      <c r="N104" s="830">
        <v>0.03361344537815126</v>
      </c>
      <c r="O104" s="413"/>
      <c r="P104" s="377">
        <v>66.9</v>
      </c>
      <c r="Q104" s="375">
        <v>75.1</v>
      </c>
      <c r="R104" s="834">
        <v>-0.10666666666666667</v>
      </c>
    </row>
    <row r="105" spans="1:18" ht="12.75">
      <c r="A105" s="363"/>
      <c r="B105" s="417" t="s">
        <v>297</v>
      </c>
      <c r="C105" s="416"/>
      <c r="D105" s="374">
        <v>88</v>
      </c>
      <c r="E105" s="375">
        <v>28</v>
      </c>
      <c r="F105" s="830">
        <v>2.142857142857143</v>
      </c>
      <c r="G105" s="445"/>
      <c r="H105" s="374">
        <v>143</v>
      </c>
      <c r="I105" s="375">
        <v>132</v>
      </c>
      <c r="J105" s="830">
        <v>0.08333333333333333</v>
      </c>
      <c r="K105" s="446"/>
      <c r="L105" s="374">
        <v>231</v>
      </c>
      <c r="M105" s="375">
        <v>160</v>
      </c>
      <c r="N105" s="830">
        <v>0.44375</v>
      </c>
      <c r="O105" s="413"/>
      <c r="P105" s="377">
        <v>151.8</v>
      </c>
      <c r="Q105" s="375">
        <v>134.8</v>
      </c>
      <c r="R105" s="834">
        <v>0.1259259259259259</v>
      </c>
    </row>
    <row r="106" spans="1:18" ht="14.25">
      <c r="A106" s="363"/>
      <c r="B106" s="373" t="s">
        <v>500</v>
      </c>
      <c r="C106" s="417"/>
      <c r="D106" s="374">
        <v>8</v>
      </c>
      <c r="E106" s="433">
        <v>7</v>
      </c>
      <c r="F106" s="830">
        <v>0.14285714285714285</v>
      </c>
      <c r="G106" s="445"/>
      <c r="H106" s="374">
        <v>37</v>
      </c>
      <c r="I106" s="375">
        <v>53</v>
      </c>
      <c r="J106" s="830">
        <v>-0.3018867924528302</v>
      </c>
      <c r="K106" s="446"/>
      <c r="L106" s="374">
        <v>45</v>
      </c>
      <c r="M106" s="375">
        <v>60</v>
      </c>
      <c r="N106" s="830">
        <v>-0.25</v>
      </c>
      <c r="O106" s="413"/>
      <c r="P106" s="377">
        <v>37.8</v>
      </c>
      <c r="Q106" s="375">
        <v>53.7</v>
      </c>
      <c r="R106" s="834">
        <v>-0.2962962962962963</v>
      </c>
    </row>
    <row r="107" spans="1:18" ht="12.75">
      <c r="A107" s="363"/>
      <c r="B107" s="364" t="s">
        <v>490</v>
      </c>
      <c r="C107" s="364"/>
      <c r="D107" s="426">
        <v>662</v>
      </c>
      <c r="E107" s="427">
        <v>482</v>
      </c>
      <c r="F107" s="833">
        <v>0.37344398340248963</v>
      </c>
      <c r="G107" s="367"/>
      <c r="H107" s="426">
        <v>510</v>
      </c>
      <c r="I107" s="427">
        <v>507</v>
      </c>
      <c r="J107" s="833">
        <v>0.005917159763313609</v>
      </c>
      <c r="K107" s="371"/>
      <c r="L107" s="426">
        <v>1172</v>
      </c>
      <c r="M107" s="427">
        <v>989</v>
      </c>
      <c r="N107" s="833">
        <v>0.18503538928210314</v>
      </c>
      <c r="O107" s="418"/>
      <c r="P107" s="426">
        <v>576.2</v>
      </c>
      <c r="Q107" s="427">
        <v>555.2</v>
      </c>
      <c r="R107" s="836">
        <v>0.03783783783783784</v>
      </c>
    </row>
    <row r="108" spans="1:18" ht="12.75">
      <c r="A108" s="363"/>
      <c r="B108" s="364"/>
      <c r="C108" s="364"/>
      <c r="D108" s="374"/>
      <c r="E108" s="375"/>
      <c r="F108" s="830"/>
      <c r="G108" s="371"/>
      <c r="H108" s="374"/>
      <c r="I108" s="375"/>
      <c r="J108" s="830"/>
      <c r="K108" s="371"/>
      <c r="L108" s="374"/>
      <c r="M108" s="375"/>
      <c r="N108" s="830"/>
      <c r="O108" s="418"/>
      <c r="P108" s="440"/>
      <c r="Q108" s="447"/>
      <c r="R108" s="834"/>
    </row>
    <row r="109" spans="1:18" ht="12.75">
      <c r="A109" s="363"/>
      <c r="B109" s="416"/>
      <c r="C109" s="416"/>
      <c r="D109" s="374"/>
      <c r="E109" s="375"/>
      <c r="F109" s="839"/>
      <c r="G109" s="371"/>
      <c r="H109" s="374"/>
      <c r="I109" s="375"/>
      <c r="J109" s="839"/>
      <c r="K109" s="371"/>
      <c r="L109" s="374"/>
      <c r="M109" s="375"/>
      <c r="N109" s="839"/>
      <c r="O109" s="418"/>
      <c r="P109" s="440"/>
      <c r="Q109" s="438"/>
      <c r="R109" s="834"/>
    </row>
    <row r="110" spans="1:18" ht="12.75">
      <c r="A110" s="363"/>
      <c r="B110" s="364" t="s">
        <v>491</v>
      </c>
      <c r="C110" s="364"/>
      <c r="D110" s="426">
        <v>11427</v>
      </c>
      <c r="E110" s="427">
        <v>8472.5</v>
      </c>
      <c r="F110" s="833">
        <v>0.34863684645344034</v>
      </c>
      <c r="G110" s="371"/>
      <c r="H110" s="426">
        <v>703</v>
      </c>
      <c r="I110" s="427">
        <v>710</v>
      </c>
      <c r="J110" s="833">
        <v>-0.009859154929577466</v>
      </c>
      <c r="K110" s="371"/>
      <c r="L110" s="426">
        <v>12130</v>
      </c>
      <c r="M110" s="427">
        <v>9183</v>
      </c>
      <c r="N110" s="833">
        <v>0.32091908962212784</v>
      </c>
      <c r="O110" s="418"/>
      <c r="P110" s="384">
        <v>1845.7</v>
      </c>
      <c r="Q110" s="438">
        <v>1557.2</v>
      </c>
      <c r="R110" s="836">
        <v>0.18561335902376364</v>
      </c>
    </row>
    <row r="111" spans="1:18" ht="12.75">
      <c r="A111" s="386"/>
      <c r="B111" s="317"/>
      <c r="C111" s="317"/>
      <c r="D111" s="329"/>
      <c r="E111" s="330"/>
      <c r="F111" s="331"/>
      <c r="G111" s="331"/>
      <c r="H111" s="332"/>
      <c r="I111" s="333"/>
      <c r="J111" s="331"/>
      <c r="K111" s="371"/>
      <c r="L111" s="332"/>
      <c r="M111" s="333"/>
      <c r="N111" s="331"/>
      <c r="O111" s="318"/>
      <c r="P111" s="448"/>
      <c r="Q111" s="449"/>
      <c r="R111" s="450"/>
    </row>
    <row r="112" spans="1:18" ht="12.75">
      <c r="A112" s="451"/>
      <c r="B112" s="310"/>
      <c r="C112" s="310"/>
      <c r="D112" s="452"/>
      <c r="E112" s="453"/>
      <c r="F112" s="454"/>
      <c r="G112" s="454"/>
      <c r="H112" s="455"/>
      <c r="I112" s="456"/>
      <c r="J112" s="454"/>
      <c r="K112" s="454"/>
      <c r="L112" s="455"/>
      <c r="M112" s="456"/>
      <c r="N112" s="454"/>
      <c r="O112" s="309"/>
      <c r="P112" s="457"/>
      <c r="Q112" s="453"/>
      <c r="R112" s="454"/>
    </row>
    <row r="113" spans="20:41" ht="12.75">
      <c r="T113" s="458"/>
      <c r="U113" s="458"/>
      <c r="V113" s="458"/>
      <c r="W113" s="458"/>
      <c r="X113" s="458"/>
      <c r="Y113" s="458"/>
      <c r="Z113" s="458"/>
      <c r="AA113" s="458"/>
      <c r="AB113" s="458"/>
      <c r="AC113" s="458"/>
      <c r="AD113" s="458"/>
      <c r="AE113" s="458"/>
      <c r="AF113" s="458"/>
      <c r="AG113" s="458"/>
      <c r="AH113" s="458"/>
      <c r="AI113" s="458"/>
      <c r="AJ113" s="458"/>
      <c r="AK113" s="458"/>
      <c r="AL113" s="458"/>
      <c r="AM113" s="458"/>
      <c r="AN113" s="458"/>
      <c r="AO113" s="458"/>
    </row>
    <row r="114" spans="2:18" ht="12.75">
      <c r="B114" s="459"/>
      <c r="C114" s="459"/>
      <c r="Q114" s="391"/>
      <c r="R114" s="391"/>
    </row>
    <row r="115" spans="2:18" ht="12.75">
      <c r="B115" s="459"/>
      <c r="C115" s="459"/>
      <c r="Q115" s="391"/>
      <c r="R115" s="391"/>
    </row>
    <row r="116" spans="2:18" ht="15" customHeight="1">
      <c r="B116" s="460"/>
      <c r="C116" s="303"/>
      <c r="Q116" s="391"/>
      <c r="R116" s="391"/>
    </row>
    <row r="117" spans="2:18" ht="15" customHeight="1">
      <c r="B117" s="303"/>
      <c r="C117" s="303"/>
      <c r="Q117" s="391"/>
      <c r="R117" s="391"/>
    </row>
    <row r="118" spans="1:18" ht="14.25">
      <c r="A118" s="461"/>
      <c r="B118" s="462"/>
      <c r="C118" s="463"/>
      <c r="Q118" s="391"/>
      <c r="R118" s="391"/>
    </row>
    <row r="119" spans="2:18" ht="15" customHeight="1">
      <c r="B119" s="464"/>
      <c r="C119" s="459"/>
      <c r="Q119" s="391"/>
      <c r="R119" s="391"/>
    </row>
    <row r="120" spans="1:18" ht="15" customHeight="1">
      <c r="A120" s="461"/>
      <c r="B120" s="464"/>
      <c r="C120" s="461"/>
      <c r="Q120" s="391"/>
      <c r="R120" s="391"/>
    </row>
    <row r="121" spans="1:18" ht="12.75" customHeight="1">
      <c r="A121" s="461"/>
      <c r="B121" s="303"/>
      <c r="Q121" s="391"/>
      <c r="R121" s="391"/>
    </row>
    <row r="122" spans="1:18" ht="15" customHeight="1">
      <c r="A122" s="461"/>
      <c r="B122" s="464"/>
      <c r="C122" s="465"/>
      <c r="Q122" s="391"/>
      <c r="R122" s="391"/>
    </row>
    <row r="123" spans="1:18" ht="15" customHeight="1">
      <c r="A123" s="461"/>
      <c r="B123" s="464"/>
      <c r="C123" s="465"/>
      <c r="Q123" s="391"/>
      <c r="R123" s="391"/>
    </row>
    <row r="124" spans="2:18" ht="12.75">
      <c r="B124" s="459"/>
      <c r="C124" s="459"/>
      <c r="Q124" s="391"/>
      <c r="R124" s="391"/>
    </row>
    <row r="125" spans="1:18" ht="14.25">
      <c r="A125" s="461"/>
      <c r="B125" s="462"/>
      <c r="C125" s="463"/>
      <c r="Q125" s="391"/>
      <c r="R125" s="391"/>
    </row>
    <row r="126" spans="2:18" ht="15" customHeight="1">
      <c r="B126" s="464"/>
      <c r="C126" s="459"/>
      <c r="Q126" s="391"/>
      <c r="R126" s="391"/>
    </row>
    <row r="127" spans="1:18" ht="15" customHeight="1">
      <c r="A127" s="461"/>
      <c r="B127" s="464"/>
      <c r="C127" s="465"/>
      <c r="Q127" s="391"/>
      <c r="R127" s="391"/>
    </row>
    <row r="128" spans="2:18" ht="15" customHeight="1">
      <c r="B128" s="460"/>
      <c r="C128" s="303"/>
      <c r="Q128" s="391"/>
      <c r="R128" s="391"/>
    </row>
    <row r="129" spans="1:18" ht="15" customHeight="1">
      <c r="A129" s="461"/>
      <c r="B129" s="464"/>
      <c r="C129" s="461"/>
      <c r="Q129" s="391"/>
      <c r="R129" s="391"/>
    </row>
    <row r="130" spans="1:18" ht="12.75" customHeight="1">
      <c r="A130" s="461"/>
      <c r="B130" s="303"/>
      <c r="Q130" s="391"/>
      <c r="R130" s="391"/>
    </row>
    <row r="131" spans="2:18" ht="12.75">
      <c r="B131" s="303"/>
      <c r="Q131" s="391"/>
      <c r="R131" s="391"/>
    </row>
    <row r="132" spans="17:18" ht="12.75">
      <c r="Q132" s="391"/>
      <c r="R132" s="391"/>
    </row>
    <row r="133" spans="2:18" ht="12.75">
      <c r="B133" s="466"/>
      <c r="C133" s="466"/>
      <c r="D133" s="467"/>
      <c r="E133" s="391"/>
      <c r="F133" s="468"/>
      <c r="G133" s="468"/>
      <c r="H133" s="373"/>
      <c r="I133" s="373"/>
      <c r="J133" s="373"/>
      <c r="K133" s="373"/>
      <c r="L133" s="373"/>
      <c r="M133" s="373"/>
      <c r="N133" s="373"/>
      <c r="O133" s="373"/>
      <c r="P133" s="459"/>
      <c r="Q133" s="303"/>
      <c r="R133" s="303"/>
    </row>
    <row r="135" ht="12.75" customHeight="1"/>
    <row r="136" ht="7.5" customHeight="1"/>
    <row r="140" ht="6" customHeight="1"/>
    <row r="142" ht="6" customHeight="1"/>
    <row r="177" ht="6" customHeight="1"/>
    <row r="187" spans="19:22" ht="12.75">
      <c r="S187" s="446"/>
      <c r="T187" s="446"/>
      <c r="U187" s="446"/>
      <c r="V187" s="446"/>
    </row>
    <row r="188" spans="19:22" ht="12.75">
      <c r="S188" s="446"/>
      <c r="T188" s="446"/>
      <c r="U188" s="446"/>
      <c r="V188" s="446"/>
    </row>
    <row r="189" spans="19:22" ht="9" customHeight="1">
      <c r="S189" s="446"/>
      <c r="T189" s="446"/>
      <c r="U189" s="446"/>
      <c r="V189" s="446"/>
    </row>
    <row r="190" spans="19:22" ht="6" customHeight="1">
      <c r="S190" s="446"/>
      <c r="T190" s="446"/>
      <c r="U190" s="446"/>
      <c r="V190" s="446"/>
    </row>
    <row r="191" ht="12.75">
      <c r="S191" s="446"/>
    </row>
    <row r="192" ht="6" customHeight="1">
      <c r="S192" s="446"/>
    </row>
    <row r="193" ht="12.75">
      <c r="S193" s="446"/>
    </row>
    <row r="194" ht="12.75">
      <c r="S194" s="446"/>
    </row>
    <row r="195" ht="12.75">
      <c r="S195" s="446"/>
    </row>
    <row r="196" ht="6" customHeight="1">
      <c r="S196" s="446"/>
    </row>
    <row r="197" ht="12.75">
      <c r="S197" s="446"/>
    </row>
    <row r="198" ht="6" customHeight="1">
      <c r="S198" s="446"/>
    </row>
    <row r="199" ht="12.75">
      <c r="S199" s="446"/>
    </row>
    <row r="200" ht="12.75">
      <c r="S200" s="446"/>
    </row>
    <row r="201" ht="12.75">
      <c r="S201" s="446"/>
    </row>
    <row r="202" ht="12.75">
      <c r="S202" s="446"/>
    </row>
    <row r="203" ht="12.75">
      <c r="S203" s="446"/>
    </row>
    <row r="204" ht="12.75">
      <c r="S204" s="446"/>
    </row>
    <row r="205" ht="12.75">
      <c r="S205" s="446"/>
    </row>
    <row r="206" ht="6.75" customHeight="1">
      <c r="S206" s="446"/>
    </row>
    <row r="207" ht="12.75">
      <c r="S207" s="446"/>
    </row>
    <row r="208" ht="12.75">
      <c r="S208" s="446"/>
    </row>
    <row r="209" ht="12.75">
      <c r="S209" s="446"/>
    </row>
    <row r="210" ht="6" customHeight="1">
      <c r="S210" s="446"/>
    </row>
    <row r="211" ht="12.75">
      <c r="S211" s="446"/>
    </row>
    <row r="212" ht="6" customHeight="1">
      <c r="S212" s="446"/>
    </row>
    <row r="213" ht="12.75">
      <c r="S213" s="446"/>
    </row>
    <row r="214" ht="12.75">
      <c r="S214" s="446"/>
    </row>
    <row r="215" ht="12.75">
      <c r="S215" s="446"/>
    </row>
    <row r="216" ht="7.5" customHeight="1">
      <c r="S216" s="446"/>
    </row>
    <row r="217" ht="12.75">
      <c r="S217" s="446"/>
    </row>
    <row r="218" ht="6" customHeight="1">
      <c r="S218" s="446"/>
    </row>
    <row r="219" ht="12.75">
      <c r="S219" s="446"/>
    </row>
    <row r="220" ht="12.75">
      <c r="S220" s="446"/>
    </row>
    <row r="221" ht="12.75">
      <c r="S221" s="446"/>
    </row>
    <row r="222" ht="12.75">
      <c r="S222" s="446"/>
    </row>
    <row r="223" ht="6" customHeight="1">
      <c r="S223" s="446"/>
    </row>
    <row r="224" ht="12.75">
      <c r="S224" s="446"/>
    </row>
    <row r="225" ht="12.75">
      <c r="S225" s="446"/>
    </row>
    <row r="226" ht="12.75">
      <c r="S226" s="446"/>
    </row>
    <row r="227" ht="6" customHeight="1">
      <c r="S227" s="446"/>
    </row>
    <row r="228" ht="12.75">
      <c r="S228" s="446"/>
    </row>
    <row r="229" ht="6" customHeight="1">
      <c r="S229" s="446"/>
    </row>
    <row r="230" ht="12.75">
      <c r="S230" s="446"/>
    </row>
    <row r="231" ht="12.75">
      <c r="S231" s="446"/>
    </row>
    <row r="232" ht="12.75">
      <c r="S232" s="446"/>
    </row>
    <row r="233" ht="12.75">
      <c r="S233" s="446"/>
    </row>
    <row r="234" ht="6" customHeight="1">
      <c r="S234" s="446"/>
    </row>
    <row r="235" ht="12.75">
      <c r="S235" s="446"/>
    </row>
    <row r="236" ht="12.75">
      <c r="S236" s="446"/>
    </row>
    <row r="237" ht="12.75">
      <c r="S237" s="446"/>
    </row>
    <row r="238" ht="6" customHeight="1">
      <c r="S238" s="446"/>
    </row>
    <row r="239" ht="12.75">
      <c r="S239" s="446"/>
    </row>
    <row r="240" ht="6" customHeight="1">
      <c r="S240" s="446"/>
    </row>
    <row r="241" ht="12.75">
      <c r="S241" s="446"/>
    </row>
    <row r="242" ht="12.75">
      <c r="S242" s="446"/>
    </row>
    <row r="243" ht="12.75">
      <c r="S243" s="446"/>
    </row>
    <row r="244" ht="12.75">
      <c r="S244" s="446"/>
    </row>
    <row r="245" ht="6" customHeight="1">
      <c r="S245" s="446"/>
    </row>
    <row r="246" ht="12.75">
      <c r="S246" s="446"/>
    </row>
    <row r="247" ht="12.75">
      <c r="S247" s="446"/>
    </row>
    <row r="248" ht="12.75">
      <c r="S248" s="446"/>
    </row>
    <row r="249" ht="12.75">
      <c r="S249" s="446"/>
    </row>
    <row r="250" ht="12.75">
      <c r="S250" s="446"/>
    </row>
    <row r="251" ht="4.5" customHeight="1">
      <c r="S251" s="446"/>
    </row>
    <row r="252" ht="12.75">
      <c r="S252" s="446"/>
    </row>
    <row r="253" ht="12.75">
      <c r="S253" s="446"/>
    </row>
    <row r="254" ht="12.75">
      <c r="S254" s="446"/>
    </row>
    <row r="255" ht="12.75">
      <c r="S255" s="446"/>
    </row>
    <row r="256" ht="12.75">
      <c r="S256" s="446"/>
    </row>
    <row r="257" ht="6" customHeight="1">
      <c r="S257" s="446"/>
    </row>
    <row r="258" ht="12.75">
      <c r="S258" s="446"/>
    </row>
    <row r="259" ht="12.75">
      <c r="S259" s="446"/>
    </row>
    <row r="260" ht="12.75">
      <c r="S260" s="446"/>
    </row>
    <row r="261" ht="12.75">
      <c r="S261" s="446"/>
    </row>
  </sheetData>
  <printOptions/>
  <pageMargins left="0.3937007874015748" right="0.3937007874015748" top="0.3937007874015748" bottom="0.3937007874015748" header="0.5118110236220472" footer="0.5118110236220472"/>
  <pageSetup fitToHeight="1" fitToWidth="1" horizontalDpi="600" verticalDpi="600" orientation="portrait" paperSize="9" scale="55" r:id="rId1"/>
</worksheet>
</file>

<file path=xl/worksheets/sheet26.xml><?xml version="1.0" encoding="utf-8"?>
<worksheet xmlns="http://schemas.openxmlformats.org/spreadsheetml/2006/main" xmlns:r="http://schemas.openxmlformats.org/officeDocument/2006/relationships">
  <sheetPr>
    <pageSetUpPr fitToPage="1"/>
  </sheetPr>
  <dimension ref="A1:X171"/>
  <sheetViews>
    <sheetView zoomScale="75" zoomScaleNormal="75" workbookViewId="0" topLeftCell="A1">
      <selection activeCell="A1" sqref="A1"/>
    </sheetView>
  </sheetViews>
  <sheetFormatPr defaultColWidth="9.00390625" defaultRowHeight="14.25"/>
  <cols>
    <col min="1" max="1" width="2.125" style="301" customWidth="1"/>
    <col min="2" max="2" width="2.625" style="301" customWidth="1"/>
    <col min="3" max="3" width="38.50390625" style="301" customWidth="1"/>
    <col min="4" max="4" width="10.50390625" style="301" customWidth="1"/>
    <col min="5" max="5" width="0.74609375" style="301" customWidth="1"/>
    <col min="6" max="6" width="7.625" style="301" customWidth="1"/>
    <col min="7" max="8" width="10.50390625" style="301" customWidth="1"/>
    <col min="9" max="9" width="1.75390625" style="301" customWidth="1"/>
    <col min="10" max="10" width="10.50390625" style="301" customWidth="1"/>
    <col min="11" max="11" width="7.625" style="301" customWidth="1"/>
    <col min="12" max="13" width="10.50390625" style="301" customWidth="1"/>
    <col min="14" max="14" width="7.625" style="301" customWidth="1"/>
    <col min="15" max="15" width="10.75390625" style="301" customWidth="1"/>
    <col min="16" max="16" width="8.25390625" style="301" customWidth="1"/>
    <col min="17" max="17" width="10.50390625" style="301" customWidth="1"/>
    <col min="18" max="18" width="1.00390625" style="301" customWidth="1"/>
    <col min="19" max="20" width="10.50390625" style="301" customWidth="1"/>
    <col min="21" max="22" width="8.50390625" style="301" customWidth="1"/>
    <col min="23" max="16384" width="9.00390625" style="301" customWidth="1"/>
  </cols>
  <sheetData>
    <row r="1" spans="12:18" ht="18">
      <c r="L1" s="846"/>
      <c r="M1" s="846"/>
      <c r="R1" s="471" t="s">
        <v>620</v>
      </c>
    </row>
    <row r="2" spans="1:18" ht="12.75">
      <c r="A2" s="308"/>
      <c r="B2" s="309"/>
      <c r="C2" s="309"/>
      <c r="D2" s="309"/>
      <c r="E2" s="309"/>
      <c r="F2" s="309"/>
      <c r="G2" s="309"/>
      <c r="H2" s="309"/>
      <c r="I2" s="309"/>
      <c r="J2" s="309"/>
      <c r="K2" s="309"/>
      <c r="L2" s="861"/>
      <c r="M2" s="861"/>
      <c r="N2" s="309"/>
      <c r="O2" s="309"/>
      <c r="P2" s="309"/>
      <c r="Q2" s="309"/>
      <c r="R2" s="311"/>
    </row>
    <row r="3" spans="1:18" ht="18">
      <c r="A3" s="312" t="s">
        <v>449</v>
      </c>
      <c r="B3" s="313"/>
      <c r="C3" s="313"/>
      <c r="D3" s="313"/>
      <c r="E3" s="313"/>
      <c r="F3" s="313"/>
      <c r="G3" s="313"/>
      <c r="H3" s="313"/>
      <c r="I3" s="313"/>
      <c r="J3" s="313"/>
      <c r="K3" s="313"/>
      <c r="L3" s="862"/>
      <c r="M3" s="862"/>
      <c r="N3" s="313"/>
      <c r="O3" s="313"/>
      <c r="P3" s="313"/>
      <c r="Q3" s="313"/>
      <c r="R3" s="472"/>
    </row>
    <row r="4" spans="1:18" ht="12.75">
      <c r="A4" s="386"/>
      <c r="B4" s="316"/>
      <c r="C4" s="316"/>
      <c r="D4" s="316"/>
      <c r="E4" s="316"/>
      <c r="F4" s="316"/>
      <c r="G4" s="316"/>
      <c r="H4" s="316"/>
      <c r="I4" s="316"/>
      <c r="J4" s="316"/>
      <c r="K4" s="316"/>
      <c r="L4" s="863"/>
      <c r="M4" s="863"/>
      <c r="N4" s="316"/>
      <c r="O4" s="316"/>
      <c r="P4" s="316"/>
      <c r="Q4" s="316"/>
      <c r="R4" s="318"/>
    </row>
    <row r="5" spans="12:13" ht="12.75">
      <c r="L5" s="846"/>
      <c r="M5" s="846"/>
    </row>
    <row r="6" spans="1:19" ht="15.75">
      <c r="A6" s="319" t="s">
        <v>506</v>
      </c>
      <c r="B6" s="319"/>
      <c r="C6" s="320"/>
      <c r="D6" s="321"/>
      <c r="E6" s="321"/>
      <c r="F6" s="322"/>
      <c r="G6" s="323"/>
      <c r="H6" s="324"/>
      <c r="I6" s="324"/>
      <c r="J6" s="325"/>
      <c r="K6" s="323"/>
      <c r="L6" s="864"/>
      <c r="M6" s="865"/>
      <c r="N6" s="324"/>
      <c r="O6" s="325"/>
      <c r="P6" s="325"/>
      <c r="Q6" s="325"/>
      <c r="R6" s="325"/>
      <c r="S6" s="458"/>
    </row>
    <row r="7" spans="2:19" ht="12.75">
      <c r="B7" s="364"/>
      <c r="C7" s="364"/>
      <c r="D7" s="473"/>
      <c r="E7" s="473"/>
      <c r="F7" s="474"/>
      <c r="G7" s="446"/>
      <c r="H7" s="475"/>
      <c r="I7" s="475"/>
      <c r="J7" s="458"/>
      <c r="K7" s="446"/>
      <c r="L7" s="866"/>
      <c r="M7" s="867"/>
      <c r="N7" s="475"/>
      <c r="O7" s="458"/>
      <c r="P7" s="458"/>
      <c r="Q7" s="458"/>
      <c r="R7" s="458"/>
      <c r="S7" s="458"/>
    </row>
    <row r="8" spans="1:18" ht="6.75" customHeight="1">
      <c r="A8" s="334"/>
      <c r="B8" s="476"/>
      <c r="C8" s="476"/>
      <c r="D8" s="477"/>
      <c r="E8" s="478"/>
      <c r="F8" s="479"/>
      <c r="G8" s="338"/>
      <c r="H8" s="480"/>
      <c r="I8" s="480"/>
      <c r="J8" s="481"/>
      <c r="K8" s="338"/>
      <c r="L8" s="868"/>
      <c r="M8" s="869"/>
      <c r="N8" s="480"/>
      <c r="O8" s="481"/>
      <c r="P8" s="338"/>
      <c r="Q8" s="482"/>
      <c r="R8" s="483"/>
    </row>
    <row r="9" spans="1:18" s="494" customFormat="1" ht="38.25">
      <c r="A9" s="484"/>
      <c r="B9" s="485"/>
      <c r="C9" s="486"/>
      <c r="D9" s="487" t="s">
        <v>507</v>
      </c>
      <c r="E9" s="488"/>
      <c r="F9" s="489"/>
      <c r="G9" s="489" t="s">
        <v>508</v>
      </c>
      <c r="H9" s="489" t="s">
        <v>513</v>
      </c>
      <c r="I9" s="489"/>
      <c r="J9" s="490" t="s">
        <v>514</v>
      </c>
      <c r="K9" s="489"/>
      <c r="L9" s="852" t="s">
        <v>515</v>
      </c>
      <c r="M9" s="852" t="s">
        <v>516</v>
      </c>
      <c r="N9" s="491"/>
      <c r="O9" s="490" t="s">
        <v>517</v>
      </c>
      <c r="P9" s="489"/>
      <c r="Q9" s="492" t="s">
        <v>518</v>
      </c>
      <c r="R9" s="493"/>
    </row>
    <row r="10" spans="1:18" ht="12.75">
      <c r="A10" s="363"/>
      <c r="B10" s="364"/>
      <c r="C10" s="495"/>
      <c r="D10" s="496" t="s">
        <v>52</v>
      </c>
      <c r="E10" s="497"/>
      <c r="F10" s="495"/>
      <c r="G10" s="498" t="s">
        <v>52</v>
      </c>
      <c r="H10" s="498" t="s">
        <v>52</v>
      </c>
      <c r="I10" s="495"/>
      <c r="J10" s="499" t="s">
        <v>52</v>
      </c>
      <c r="K10" s="495"/>
      <c r="L10" s="854" t="s">
        <v>52</v>
      </c>
      <c r="M10" s="854" t="s">
        <v>52</v>
      </c>
      <c r="N10" s="495"/>
      <c r="O10" s="499" t="s">
        <v>52</v>
      </c>
      <c r="P10" s="497"/>
      <c r="Q10" s="499" t="s">
        <v>52</v>
      </c>
      <c r="R10" s="497"/>
    </row>
    <row r="11" spans="1:18" ht="15.75">
      <c r="A11" s="363"/>
      <c r="B11" s="500" t="s">
        <v>762</v>
      </c>
      <c r="C11" s="501"/>
      <c r="D11" s="363"/>
      <c r="E11" s="497"/>
      <c r="F11" s="495"/>
      <c r="G11" s="495"/>
      <c r="H11" s="495"/>
      <c r="I11" s="495"/>
      <c r="J11" s="495"/>
      <c r="K11" s="495"/>
      <c r="L11" s="847"/>
      <c r="M11" s="847"/>
      <c r="N11" s="495"/>
      <c r="O11" s="495"/>
      <c r="P11" s="495"/>
      <c r="Q11" s="502"/>
      <c r="R11" s="497"/>
    </row>
    <row r="12" spans="1:18" ht="6.75" customHeight="1">
      <c r="A12" s="363"/>
      <c r="B12" s="364"/>
      <c r="C12" s="503"/>
      <c r="D12" s="363"/>
      <c r="E12" s="497"/>
      <c r="F12" s="495"/>
      <c r="G12" s="495"/>
      <c r="H12" s="495"/>
      <c r="I12" s="495"/>
      <c r="J12" s="495"/>
      <c r="K12" s="495"/>
      <c r="L12" s="847"/>
      <c r="M12" s="847"/>
      <c r="N12" s="495"/>
      <c r="O12" s="495"/>
      <c r="P12" s="495"/>
      <c r="Q12" s="502"/>
      <c r="R12" s="497"/>
    </row>
    <row r="13" spans="1:18" ht="12.75">
      <c r="A13" s="363"/>
      <c r="B13" s="364"/>
      <c r="C13" s="504" t="s">
        <v>190</v>
      </c>
      <c r="D13" s="505"/>
      <c r="E13" s="506">
        <v>0</v>
      </c>
      <c r="F13" s="495"/>
      <c r="G13" s="495"/>
      <c r="H13" s="495"/>
      <c r="I13" s="495"/>
      <c r="J13" s="495"/>
      <c r="K13" s="495"/>
      <c r="L13" s="847"/>
      <c r="M13" s="847"/>
      <c r="N13" s="495"/>
      <c r="O13" s="495"/>
      <c r="P13" s="495"/>
      <c r="Q13" s="502"/>
      <c r="R13" s="497"/>
    </row>
    <row r="14" spans="1:18" ht="6.75" customHeight="1">
      <c r="A14" s="363"/>
      <c r="B14" s="364"/>
      <c r="C14" s="503"/>
      <c r="D14" s="363"/>
      <c r="E14" s="497"/>
      <c r="F14" s="495"/>
      <c r="G14" s="495"/>
      <c r="H14" s="495"/>
      <c r="I14" s="495"/>
      <c r="J14" s="495"/>
      <c r="K14" s="495"/>
      <c r="L14" s="847"/>
      <c r="M14" s="847"/>
      <c r="N14" s="495"/>
      <c r="O14" s="495"/>
      <c r="P14" s="495"/>
      <c r="Q14" s="502"/>
      <c r="R14" s="497"/>
    </row>
    <row r="15" spans="1:18" ht="12.75">
      <c r="A15" s="363"/>
      <c r="B15" s="364"/>
      <c r="C15" s="495" t="s">
        <v>519</v>
      </c>
      <c r="D15" s="377">
        <v>8819</v>
      </c>
      <c r="E15" s="507"/>
      <c r="F15" s="495"/>
      <c r="G15" s="375">
        <v>1795</v>
      </c>
      <c r="H15" s="844">
        <v>-1351</v>
      </c>
      <c r="I15" s="844"/>
      <c r="J15" s="845">
        <v>444</v>
      </c>
      <c r="K15" s="495"/>
      <c r="L15" s="847">
        <v>0</v>
      </c>
      <c r="M15" s="847">
        <v>960</v>
      </c>
      <c r="N15" s="495"/>
      <c r="O15" s="508">
        <v>1404</v>
      </c>
      <c r="P15" s="495"/>
      <c r="Q15" s="510">
        <v>10223</v>
      </c>
      <c r="R15" s="497"/>
    </row>
    <row r="16" spans="1:18" ht="6.75" customHeight="1">
      <c r="A16" s="363"/>
      <c r="B16" s="364"/>
      <c r="C16" s="495"/>
      <c r="D16" s="377"/>
      <c r="E16" s="507"/>
      <c r="F16" s="495"/>
      <c r="G16" s="375"/>
      <c r="H16" s="844"/>
      <c r="I16" s="844"/>
      <c r="J16" s="845"/>
      <c r="K16" s="495"/>
      <c r="L16" s="847"/>
      <c r="M16" s="847"/>
      <c r="N16" s="495"/>
      <c r="O16" s="508"/>
      <c r="P16" s="495"/>
      <c r="Q16" s="510"/>
      <c r="R16" s="497"/>
    </row>
    <row r="17" spans="1:18" ht="14.25">
      <c r="A17" s="363"/>
      <c r="B17" s="364"/>
      <c r="C17" s="495" t="s">
        <v>531</v>
      </c>
      <c r="D17" s="377">
        <v>1325</v>
      </c>
      <c r="E17" s="507"/>
      <c r="F17" s="495"/>
      <c r="G17" s="375">
        <v>159</v>
      </c>
      <c r="H17" s="844">
        <v>-186</v>
      </c>
      <c r="I17" s="844"/>
      <c r="J17" s="845">
        <v>-27</v>
      </c>
      <c r="K17" s="495"/>
      <c r="L17" s="847">
        <v>0</v>
      </c>
      <c r="M17" s="847">
        <v>92</v>
      </c>
      <c r="N17" s="495"/>
      <c r="O17" s="508">
        <v>65</v>
      </c>
      <c r="P17" s="495"/>
      <c r="Q17" s="510">
        <v>1390</v>
      </c>
      <c r="R17" s="497"/>
    </row>
    <row r="18" spans="1:18" ht="6.75" customHeight="1">
      <c r="A18" s="363"/>
      <c r="B18" s="364"/>
      <c r="C18" s="503"/>
      <c r="D18" s="363"/>
      <c r="E18" s="497"/>
      <c r="H18" s="846"/>
      <c r="I18" s="846"/>
      <c r="J18" s="846"/>
      <c r="L18" s="846"/>
      <c r="M18" s="846"/>
      <c r="Q18" s="510"/>
      <c r="R18" s="497"/>
    </row>
    <row r="19" spans="1:18" ht="13.5" customHeight="1">
      <c r="A19" s="363"/>
      <c r="B19" s="364"/>
      <c r="C19" s="495" t="s">
        <v>532</v>
      </c>
      <c r="D19" s="377">
        <v>14048</v>
      </c>
      <c r="E19" s="507"/>
      <c r="F19" s="495"/>
      <c r="G19" s="375">
        <v>3891</v>
      </c>
      <c r="H19" s="844">
        <v>-2304</v>
      </c>
      <c r="I19" s="844"/>
      <c r="J19" s="845">
        <v>1587</v>
      </c>
      <c r="K19" s="495"/>
      <c r="L19" s="847">
        <v>145</v>
      </c>
      <c r="M19" s="847">
        <v>1312</v>
      </c>
      <c r="N19" s="495"/>
      <c r="O19" s="508">
        <v>3044</v>
      </c>
      <c r="P19" s="495"/>
      <c r="Q19" s="510">
        <v>17092</v>
      </c>
      <c r="R19" s="497"/>
    </row>
    <row r="20" spans="1:18" ht="6.75" customHeight="1">
      <c r="A20" s="363"/>
      <c r="B20" s="364"/>
      <c r="C20" s="495"/>
      <c r="D20" s="363"/>
      <c r="E20" s="497"/>
      <c r="F20" s="495"/>
      <c r="G20" s="495"/>
      <c r="H20" s="847"/>
      <c r="I20" s="847"/>
      <c r="J20" s="847"/>
      <c r="K20" s="495"/>
      <c r="L20" s="847"/>
      <c r="M20" s="847"/>
      <c r="N20" s="495"/>
      <c r="O20" s="495"/>
      <c r="P20" s="495"/>
      <c r="Q20" s="502"/>
      <c r="R20" s="497"/>
    </row>
    <row r="21" spans="1:18" ht="12.75">
      <c r="A21" s="363"/>
      <c r="B21" s="364"/>
      <c r="C21" s="504" t="s">
        <v>520</v>
      </c>
      <c r="D21" s="384">
        <v>24192</v>
      </c>
      <c r="E21" s="511"/>
      <c r="F21" s="374"/>
      <c r="G21" s="427">
        <v>5845</v>
      </c>
      <c r="H21" s="848">
        <v>-3841</v>
      </c>
      <c r="I21" s="844"/>
      <c r="J21" s="849">
        <v>2004</v>
      </c>
      <c r="K21" s="495"/>
      <c r="L21" s="870">
        <v>145</v>
      </c>
      <c r="M21" s="870">
        <v>2364</v>
      </c>
      <c r="N21" s="495"/>
      <c r="O21" s="512">
        <v>4513</v>
      </c>
      <c r="P21" s="495"/>
      <c r="Q21" s="513">
        <v>28705</v>
      </c>
      <c r="R21" s="514"/>
    </row>
    <row r="22" spans="1:18" ht="9" customHeight="1">
      <c r="A22" s="363"/>
      <c r="B22" s="364"/>
      <c r="C22" s="495"/>
      <c r="D22" s="363"/>
      <c r="E22" s="497"/>
      <c r="F22" s="495"/>
      <c r="G22" s="495"/>
      <c r="H22" s="847"/>
      <c r="I22" s="847"/>
      <c r="J22" s="847"/>
      <c r="K22" s="495"/>
      <c r="L22" s="847"/>
      <c r="M22" s="847"/>
      <c r="N22" s="495"/>
      <c r="O22" s="495"/>
      <c r="P22" s="495"/>
      <c r="Q22" s="502"/>
      <c r="R22" s="497"/>
    </row>
    <row r="23" spans="1:18" ht="9" customHeight="1">
      <c r="A23" s="363"/>
      <c r="B23" s="364"/>
      <c r="C23" s="495"/>
      <c r="D23" s="363"/>
      <c r="E23" s="497"/>
      <c r="F23" s="495"/>
      <c r="G23" s="495"/>
      <c r="H23" s="847"/>
      <c r="I23" s="847"/>
      <c r="J23" s="847"/>
      <c r="K23" s="495"/>
      <c r="L23" s="847"/>
      <c r="M23" s="847"/>
      <c r="N23" s="495"/>
      <c r="O23" s="495"/>
      <c r="P23" s="495"/>
      <c r="Q23" s="502"/>
      <c r="R23" s="497"/>
    </row>
    <row r="24" spans="1:18" ht="12.75">
      <c r="A24" s="363"/>
      <c r="B24" s="364"/>
      <c r="C24" s="504" t="s">
        <v>228</v>
      </c>
      <c r="D24" s="515"/>
      <c r="E24" s="516"/>
      <c r="F24" s="495"/>
      <c r="G24" s="495"/>
      <c r="H24" s="847"/>
      <c r="I24" s="847"/>
      <c r="J24" s="847"/>
      <c r="K24" s="495"/>
      <c r="L24" s="847"/>
      <c r="M24" s="847"/>
      <c r="N24" s="495"/>
      <c r="O24" s="495"/>
      <c r="P24" s="495"/>
      <c r="Q24" s="502"/>
      <c r="R24" s="497"/>
    </row>
    <row r="25" spans="1:18" ht="6.75" customHeight="1">
      <c r="A25" s="363"/>
      <c r="B25" s="364"/>
      <c r="C25" s="495"/>
      <c r="D25" s="363"/>
      <c r="E25" s="497"/>
      <c r="F25" s="495"/>
      <c r="G25" s="374"/>
      <c r="H25" s="847"/>
      <c r="I25" s="847"/>
      <c r="J25" s="847"/>
      <c r="K25" s="495"/>
      <c r="L25" s="847"/>
      <c r="M25" s="847"/>
      <c r="N25" s="495"/>
      <c r="O25" s="495"/>
      <c r="P25" s="495"/>
      <c r="Q25" s="502"/>
      <c r="R25" s="497"/>
    </row>
    <row r="26" spans="1:20" ht="12.75">
      <c r="A26" s="363"/>
      <c r="B26" s="364"/>
      <c r="C26" s="495" t="s">
        <v>521</v>
      </c>
      <c r="D26" s="377">
        <v>2049</v>
      </c>
      <c r="E26" s="507"/>
      <c r="F26" s="495"/>
      <c r="G26" s="375">
        <v>9129</v>
      </c>
      <c r="H26" s="844">
        <v>-9068</v>
      </c>
      <c r="I26" s="847"/>
      <c r="J26" s="845">
        <v>61</v>
      </c>
      <c r="K26" s="495"/>
      <c r="L26" s="847">
        <v>-21</v>
      </c>
      <c r="M26" s="847">
        <v>55</v>
      </c>
      <c r="N26" s="495"/>
      <c r="O26" s="845">
        <v>95</v>
      </c>
      <c r="P26" s="495"/>
      <c r="Q26" s="510">
        <v>2144</v>
      </c>
      <c r="R26" s="497"/>
      <c r="T26" s="517"/>
    </row>
    <row r="27" spans="1:18" ht="6.75" customHeight="1">
      <c r="A27" s="363"/>
      <c r="B27" s="364"/>
      <c r="C27" s="495"/>
      <c r="D27" s="363"/>
      <c r="E27" s="497"/>
      <c r="F27" s="495"/>
      <c r="G27" s="495"/>
      <c r="H27" s="847"/>
      <c r="I27" s="847"/>
      <c r="J27" s="847"/>
      <c r="K27" s="495"/>
      <c r="L27" s="847"/>
      <c r="M27" s="847"/>
      <c r="N27" s="495"/>
      <c r="O27" s="847"/>
      <c r="P27" s="495"/>
      <c r="Q27" s="502"/>
      <c r="R27" s="497"/>
    </row>
    <row r="28" spans="1:18" ht="12.75">
      <c r="A28" s="363"/>
      <c r="B28" s="364"/>
      <c r="C28" s="495" t="s">
        <v>297</v>
      </c>
      <c r="D28" s="377">
        <v>2666</v>
      </c>
      <c r="E28" s="507"/>
      <c r="F28" s="495"/>
      <c r="G28" s="375">
        <v>5696</v>
      </c>
      <c r="H28" s="844">
        <v>-6550</v>
      </c>
      <c r="I28" s="847"/>
      <c r="J28" s="845">
        <v>-854</v>
      </c>
      <c r="K28" s="495"/>
      <c r="L28" s="847">
        <v>0</v>
      </c>
      <c r="M28" s="847">
        <v>-15</v>
      </c>
      <c r="N28" s="495"/>
      <c r="O28" s="845">
        <v>-869</v>
      </c>
      <c r="P28" s="495"/>
      <c r="Q28" s="510">
        <v>1797</v>
      </c>
      <c r="R28" s="497"/>
    </row>
    <row r="29" spans="1:18" ht="6.75" customHeight="1">
      <c r="A29" s="363"/>
      <c r="B29" s="364"/>
      <c r="C29" s="495"/>
      <c r="D29" s="515"/>
      <c r="E29" s="516"/>
      <c r="F29" s="495"/>
      <c r="G29" s="495"/>
      <c r="H29" s="847"/>
      <c r="I29" s="847"/>
      <c r="J29" s="847"/>
      <c r="K29" s="495"/>
      <c r="L29" s="847"/>
      <c r="M29" s="847"/>
      <c r="N29" s="495"/>
      <c r="O29" s="847"/>
      <c r="P29" s="495"/>
      <c r="Q29" s="502"/>
      <c r="R29" s="497"/>
    </row>
    <row r="30" spans="1:18" ht="12.75">
      <c r="A30" s="363"/>
      <c r="B30" s="364"/>
      <c r="C30" s="495" t="s">
        <v>522</v>
      </c>
      <c r="D30" s="377">
        <v>933</v>
      </c>
      <c r="E30" s="507"/>
      <c r="F30" s="495"/>
      <c r="G30" s="375">
        <v>2132</v>
      </c>
      <c r="H30" s="844">
        <v>-1696</v>
      </c>
      <c r="I30" s="847"/>
      <c r="J30" s="845">
        <v>436</v>
      </c>
      <c r="K30" s="495"/>
      <c r="L30" s="844">
        <v>-42</v>
      </c>
      <c r="M30" s="844">
        <v>99</v>
      </c>
      <c r="N30" s="495"/>
      <c r="O30" s="845">
        <v>493</v>
      </c>
      <c r="P30" s="495"/>
      <c r="Q30" s="510">
        <v>1426</v>
      </c>
      <c r="R30" s="497"/>
    </row>
    <row r="31" spans="1:18" ht="6.75" customHeight="1">
      <c r="A31" s="363"/>
      <c r="B31" s="364"/>
      <c r="C31" s="495"/>
      <c r="D31" s="377"/>
      <c r="E31" s="507"/>
      <c r="F31" s="495"/>
      <c r="G31" s="375"/>
      <c r="H31" s="844"/>
      <c r="I31" s="847"/>
      <c r="J31" s="845"/>
      <c r="K31" s="495"/>
      <c r="L31" s="847"/>
      <c r="M31" s="847"/>
      <c r="N31" s="495"/>
      <c r="O31" s="845"/>
      <c r="P31" s="495"/>
      <c r="Q31" s="510"/>
      <c r="R31" s="497"/>
    </row>
    <row r="32" spans="1:20" ht="12.75">
      <c r="A32" s="363"/>
      <c r="B32" s="364"/>
      <c r="C32" s="495" t="s">
        <v>523</v>
      </c>
      <c r="D32" s="377">
        <v>752</v>
      </c>
      <c r="E32" s="507"/>
      <c r="F32" s="495"/>
      <c r="G32" s="375">
        <v>1814</v>
      </c>
      <c r="H32" s="844">
        <v>-307</v>
      </c>
      <c r="I32" s="847"/>
      <c r="J32" s="845">
        <v>1507</v>
      </c>
      <c r="K32" s="495"/>
      <c r="L32" s="844">
        <v>0</v>
      </c>
      <c r="M32" s="844">
        <v>-38</v>
      </c>
      <c r="N32" s="495"/>
      <c r="O32" s="845">
        <v>1469</v>
      </c>
      <c r="P32" s="495"/>
      <c r="Q32" s="510">
        <v>2221</v>
      </c>
      <c r="R32" s="497"/>
      <c r="T32" s="518"/>
    </row>
    <row r="33" spans="1:18" ht="6.75" customHeight="1">
      <c r="A33" s="363"/>
      <c r="B33" s="364"/>
      <c r="C33" s="495"/>
      <c r="D33" s="377"/>
      <c r="E33" s="507"/>
      <c r="F33" s="495"/>
      <c r="G33" s="375"/>
      <c r="H33" s="844"/>
      <c r="I33" s="847"/>
      <c r="J33" s="845"/>
      <c r="K33" s="495"/>
      <c r="L33" s="847"/>
      <c r="M33" s="847"/>
      <c r="N33" s="495"/>
      <c r="O33" s="845"/>
      <c r="P33" s="495"/>
      <c r="Q33" s="510"/>
      <c r="R33" s="497"/>
    </row>
    <row r="34" spans="1:18" ht="12.75">
      <c r="A34" s="363"/>
      <c r="B34" s="364"/>
      <c r="C34" s="504" t="s">
        <v>524</v>
      </c>
      <c r="D34" s="384">
        <v>6400</v>
      </c>
      <c r="E34" s="511"/>
      <c r="F34" s="495"/>
      <c r="G34" s="427">
        <v>18771</v>
      </c>
      <c r="H34" s="848">
        <v>-17621</v>
      </c>
      <c r="I34" s="844"/>
      <c r="J34" s="849">
        <v>1150</v>
      </c>
      <c r="K34" s="495"/>
      <c r="L34" s="848">
        <v>-63</v>
      </c>
      <c r="M34" s="870">
        <v>101</v>
      </c>
      <c r="N34" s="495"/>
      <c r="O34" s="849">
        <v>1188</v>
      </c>
      <c r="P34" s="495"/>
      <c r="Q34" s="513">
        <v>7588</v>
      </c>
      <c r="R34" s="514"/>
    </row>
    <row r="35" spans="1:18" ht="6.75" customHeight="1">
      <c r="A35" s="363"/>
      <c r="B35" s="364"/>
      <c r="C35" s="495"/>
      <c r="D35" s="377"/>
      <c r="E35" s="507"/>
      <c r="F35" s="495"/>
      <c r="G35" s="375"/>
      <c r="H35" s="844"/>
      <c r="I35" s="847"/>
      <c r="J35" s="845"/>
      <c r="K35" s="495"/>
      <c r="L35" s="847"/>
      <c r="M35" s="847"/>
      <c r="N35" s="495"/>
      <c r="O35" s="845"/>
      <c r="P35" s="495"/>
      <c r="Q35" s="510"/>
      <c r="R35" s="497"/>
    </row>
    <row r="36" spans="1:18" ht="14.25">
      <c r="A36" s="363"/>
      <c r="B36" s="364"/>
      <c r="C36" s="495" t="s">
        <v>533</v>
      </c>
      <c r="D36" s="377">
        <v>196</v>
      </c>
      <c r="E36" s="507"/>
      <c r="F36" s="495"/>
      <c r="G36" s="375">
        <v>74</v>
      </c>
      <c r="H36" s="844">
        <v>-26</v>
      </c>
      <c r="I36" s="847"/>
      <c r="J36" s="845">
        <v>48</v>
      </c>
      <c r="K36" s="495"/>
      <c r="L36" s="844">
        <v>0</v>
      </c>
      <c r="M36" s="844">
        <v>0</v>
      </c>
      <c r="N36" s="495"/>
      <c r="O36" s="845">
        <v>48</v>
      </c>
      <c r="P36" s="495"/>
      <c r="Q36" s="510">
        <v>244</v>
      </c>
      <c r="R36" s="497"/>
    </row>
    <row r="37" spans="1:18" ht="6.75" customHeight="1">
      <c r="A37" s="363"/>
      <c r="B37" s="364"/>
      <c r="C37" s="495"/>
      <c r="D37" s="377"/>
      <c r="E37" s="507"/>
      <c r="F37" s="495"/>
      <c r="G37" s="375"/>
      <c r="H37" s="844"/>
      <c r="I37" s="847"/>
      <c r="J37" s="845"/>
      <c r="K37" s="495"/>
      <c r="L37" s="847"/>
      <c r="M37" s="847"/>
      <c r="N37" s="495"/>
      <c r="O37" s="845"/>
      <c r="P37" s="495"/>
      <c r="Q37" s="510"/>
      <c r="R37" s="497"/>
    </row>
    <row r="38" spans="1:18" ht="12.75">
      <c r="A38" s="363"/>
      <c r="B38" s="364"/>
      <c r="C38" s="504" t="s">
        <v>525</v>
      </c>
      <c r="D38" s="384">
        <v>6596</v>
      </c>
      <c r="E38" s="511"/>
      <c r="F38" s="495"/>
      <c r="G38" s="427">
        <v>18845</v>
      </c>
      <c r="H38" s="848">
        <v>-17647</v>
      </c>
      <c r="I38" s="844"/>
      <c r="J38" s="849">
        <v>1198</v>
      </c>
      <c r="K38" s="495"/>
      <c r="L38" s="848">
        <v>-63</v>
      </c>
      <c r="M38" s="870">
        <v>101</v>
      </c>
      <c r="N38" s="495"/>
      <c r="O38" s="849">
        <v>1236</v>
      </c>
      <c r="P38" s="495"/>
      <c r="Q38" s="513">
        <v>7832</v>
      </c>
      <c r="R38" s="514"/>
    </row>
    <row r="39" spans="1:18" ht="6.75" customHeight="1">
      <c r="A39" s="363"/>
      <c r="B39" s="364"/>
      <c r="C39" s="495"/>
      <c r="D39" s="515"/>
      <c r="E39" s="516"/>
      <c r="F39" s="495"/>
      <c r="G39" s="495"/>
      <c r="H39" s="847"/>
      <c r="I39" s="847"/>
      <c r="J39" s="847"/>
      <c r="K39" s="495"/>
      <c r="L39" s="847"/>
      <c r="M39" s="847"/>
      <c r="N39" s="495"/>
      <c r="O39" s="847"/>
      <c r="P39" s="495"/>
      <c r="Q39" s="502"/>
      <c r="R39" s="497"/>
    </row>
    <row r="40" spans="1:18" ht="6.75" customHeight="1">
      <c r="A40" s="363"/>
      <c r="B40" s="364"/>
      <c r="C40" s="495"/>
      <c r="D40" s="515"/>
      <c r="E40" s="516"/>
      <c r="F40" s="495"/>
      <c r="G40" s="495"/>
      <c r="H40" s="847"/>
      <c r="I40" s="847"/>
      <c r="J40" s="847"/>
      <c r="K40" s="495"/>
      <c r="L40" s="847"/>
      <c r="M40" s="847"/>
      <c r="N40" s="495"/>
      <c r="O40" s="847"/>
      <c r="P40" s="495"/>
      <c r="Q40" s="502"/>
      <c r="R40" s="497"/>
    </row>
    <row r="41" spans="1:20" ht="12.75">
      <c r="A41" s="363"/>
      <c r="B41" s="364"/>
      <c r="C41" s="504" t="s">
        <v>526</v>
      </c>
      <c r="D41" s="384">
        <v>30788</v>
      </c>
      <c r="E41" s="511"/>
      <c r="F41" s="495"/>
      <c r="G41" s="427">
        <v>24690</v>
      </c>
      <c r="H41" s="848">
        <v>-21488</v>
      </c>
      <c r="I41" s="844"/>
      <c r="J41" s="849">
        <v>3202</v>
      </c>
      <c r="K41" s="495"/>
      <c r="L41" s="871">
        <v>82</v>
      </c>
      <c r="M41" s="870">
        <v>2465</v>
      </c>
      <c r="N41" s="495"/>
      <c r="O41" s="849">
        <v>5749</v>
      </c>
      <c r="P41" s="495"/>
      <c r="Q41" s="513">
        <v>36537</v>
      </c>
      <c r="R41" s="514"/>
      <c r="T41" s="517"/>
    </row>
    <row r="42" spans="1:24" ht="6.75" customHeight="1">
      <c r="A42" s="386"/>
      <c r="B42" s="317"/>
      <c r="C42" s="519"/>
      <c r="D42" s="520"/>
      <c r="E42" s="521"/>
      <c r="F42" s="435"/>
      <c r="G42" s="435"/>
      <c r="H42" s="850"/>
      <c r="I42" s="850"/>
      <c r="J42" s="850"/>
      <c r="K42" s="435"/>
      <c r="L42" s="850"/>
      <c r="M42" s="850"/>
      <c r="N42" s="435"/>
      <c r="O42" s="850"/>
      <c r="P42" s="435"/>
      <c r="Q42" s="520"/>
      <c r="R42" s="514"/>
      <c r="S42" s="374"/>
      <c r="T42" s="374"/>
      <c r="U42" s="374"/>
      <c r="V42" s="374"/>
      <c r="W42" s="374"/>
      <c r="X42" s="374"/>
    </row>
    <row r="43" spans="1:24" ht="6.75" customHeight="1">
      <c r="A43" s="308"/>
      <c r="B43" s="310"/>
      <c r="C43" s="522"/>
      <c r="D43" s="439"/>
      <c r="E43" s="523"/>
      <c r="F43" s="423"/>
      <c r="G43" s="423"/>
      <c r="H43" s="851"/>
      <c r="I43" s="851"/>
      <c r="J43" s="851"/>
      <c r="K43" s="423"/>
      <c r="L43" s="851"/>
      <c r="M43" s="851"/>
      <c r="N43" s="423"/>
      <c r="O43" s="851"/>
      <c r="P43" s="423"/>
      <c r="Q43" s="439"/>
      <c r="R43" s="497"/>
      <c r="S43" s="374"/>
      <c r="T43" s="374"/>
      <c r="U43" s="374"/>
      <c r="V43" s="374"/>
      <c r="W43" s="374"/>
      <c r="X43" s="374"/>
    </row>
    <row r="44" spans="1:24" ht="38.25">
      <c r="A44" s="363"/>
      <c r="B44" s="364"/>
      <c r="C44" s="524"/>
      <c r="D44" s="487" t="s">
        <v>507</v>
      </c>
      <c r="E44" s="488"/>
      <c r="F44" s="489"/>
      <c r="G44" s="489" t="s">
        <v>508</v>
      </c>
      <c r="H44" s="852" t="s">
        <v>513</v>
      </c>
      <c r="I44" s="852"/>
      <c r="J44" s="853" t="s">
        <v>514</v>
      </c>
      <c r="K44" s="489"/>
      <c r="L44" s="852" t="s">
        <v>515</v>
      </c>
      <c r="M44" s="852" t="s">
        <v>516</v>
      </c>
      <c r="N44" s="491"/>
      <c r="O44" s="853" t="s">
        <v>517</v>
      </c>
      <c r="P44" s="489"/>
      <c r="Q44" s="492" t="s">
        <v>518</v>
      </c>
      <c r="R44" s="497"/>
      <c r="S44" s="374"/>
      <c r="T44" s="374"/>
      <c r="U44" s="374"/>
      <c r="V44" s="374"/>
      <c r="W44" s="374"/>
      <c r="X44" s="374"/>
    </row>
    <row r="45" spans="1:18" ht="12.75">
      <c r="A45" s="363"/>
      <c r="B45" s="364"/>
      <c r="C45" s="495"/>
      <c r="D45" s="496" t="s">
        <v>52</v>
      </c>
      <c r="E45" s="497"/>
      <c r="F45" s="495"/>
      <c r="G45" s="498" t="s">
        <v>52</v>
      </c>
      <c r="H45" s="854" t="s">
        <v>52</v>
      </c>
      <c r="I45" s="847"/>
      <c r="J45" s="855" t="s">
        <v>52</v>
      </c>
      <c r="K45" s="495"/>
      <c r="L45" s="854" t="s">
        <v>52</v>
      </c>
      <c r="M45" s="854" t="s">
        <v>52</v>
      </c>
      <c r="N45" s="495"/>
      <c r="O45" s="855" t="s">
        <v>52</v>
      </c>
      <c r="P45" s="497"/>
      <c r="Q45" s="499" t="s">
        <v>52</v>
      </c>
      <c r="R45" s="497"/>
    </row>
    <row r="46" spans="1:24" ht="15.75">
      <c r="A46" s="363"/>
      <c r="B46" s="525" t="s">
        <v>286</v>
      </c>
      <c r="C46" s="526"/>
      <c r="D46" s="363"/>
      <c r="E46" s="497"/>
      <c r="F46" s="495"/>
      <c r="G46" s="495"/>
      <c r="H46" s="847"/>
      <c r="I46" s="847"/>
      <c r="J46" s="847"/>
      <c r="K46" s="495"/>
      <c r="L46" s="847"/>
      <c r="M46" s="847"/>
      <c r="N46" s="495"/>
      <c r="O46" s="847"/>
      <c r="P46" s="495"/>
      <c r="Q46" s="363"/>
      <c r="R46" s="497"/>
      <c r="S46" s="374"/>
      <c r="T46" s="374"/>
      <c r="U46" s="374"/>
      <c r="V46" s="374"/>
      <c r="W46" s="374"/>
      <c r="X46" s="374"/>
    </row>
    <row r="47" spans="1:24" ht="6.75" customHeight="1">
      <c r="A47" s="363"/>
      <c r="B47" s="364"/>
      <c r="C47" s="524"/>
      <c r="D47" s="377"/>
      <c r="E47" s="507"/>
      <c r="F47" s="495"/>
      <c r="G47" s="375"/>
      <c r="H47" s="844"/>
      <c r="I47" s="844"/>
      <c r="J47" s="845"/>
      <c r="K47" s="495"/>
      <c r="L47" s="872"/>
      <c r="M47" s="847"/>
      <c r="N47" s="495"/>
      <c r="O47" s="845"/>
      <c r="P47" s="495"/>
      <c r="Q47" s="510"/>
      <c r="R47" s="497"/>
      <c r="S47" s="374"/>
      <c r="T47" s="374"/>
      <c r="U47" s="374"/>
      <c r="V47" s="374"/>
      <c r="W47" s="374"/>
      <c r="X47" s="374"/>
    </row>
    <row r="48" spans="1:24" ht="12.75">
      <c r="A48" s="363"/>
      <c r="B48" s="364"/>
      <c r="C48" s="524" t="s">
        <v>527</v>
      </c>
      <c r="D48" s="363"/>
      <c r="E48" s="497"/>
      <c r="F48" s="495"/>
      <c r="G48" s="495"/>
      <c r="H48" s="847"/>
      <c r="I48" s="847"/>
      <c r="J48" s="847"/>
      <c r="K48" s="495"/>
      <c r="L48" s="847"/>
      <c r="M48" s="847"/>
      <c r="N48" s="495"/>
      <c r="O48" s="847"/>
      <c r="P48" s="495"/>
      <c r="Q48" s="502"/>
      <c r="R48" s="497"/>
      <c r="S48" s="374"/>
      <c r="T48" s="374"/>
      <c r="U48" s="374"/>
      <c r="V48" s="374"/>
      <c r="W48" s="374"/>
      <c r="X48" s="374"/>
    </row>
    <row r="49" spans="1:24" ht="6.75" customHeight="1">
      <c r="A49" s="363"/>
      <c r="B49" s="364"/>
      <c r="C49" s="527"/>
      <c r="D49" s="363"/>
      <c r="E49" s="497"/>
      <c r="F49" s="495"/>
      <c r="G49" s="495"/>
      <c r="H49" s="847"/>
      <c r="I49" s="847"/>
      <c r="J49" s="847"/>
      <c r="K49" s="495"/>
      <c r="L49" s="847"/>
      <c r="M49" s="847"/>
      <c r="N49" s="495"/>
      <c r="O49" s="847"/>
      <c r="P49" s="495"/>
      <c r="Q49" s="502"/>
      <c r="R49" s="497"/>
      <c r="S49" s="374"/>
      <c r="T49" s="374"/>
      <c r="U49" s="374"/>
      <c r="V49" s="374"/>
      <c r="W49" s="374"/>
      <c r="X49" s="374"/>
    </row>
    <row r="50" spans="1:24" ht="12.75">
      <c r="A50" s="363"/>
      <c r="B50" s="364"/>
      <c r="C50" s="497" t="s">
        <v>519</v>
      </c>
      <c r="D50" s="377">
        <v>7587</v>
      </c>
      <c r="E50" s="507"/>
      <c r="F50" s="495"/>
      <c r="G50" s="375">
        <v>1068</v>
      </c>
      <c r="H50" s="844">
        <v>-883</v>
      </c>
      <c r="I50" s="844"/>
      <c r="J50" s="845">
        <v>185</v>
      </c>
      <c r="K50" s="495"/>
      <c r="L50" s="844">
        <v>-14</v>
      </c>
      <c r="M50" s="847">
        <v>1061</v>
      </c>
      <c r="N50" s="495"/>
      <c r="O50" s="845">
        <v>1232</v>
      </c>
      <c r="P50" s="495"/>
      <c r="Q50" s="510">
        <v>8819</v>
      </c>
      <c r="R50" s="497"/>
      <c r="S50" s="374"/>
      <c r="T50" s="374"/>
      <c r="U50" s="374"/>
      <c r="V50" s="374"/>
      <c r="W50" s="374"/>
      <c r="X50" s="374"/>
    </row>
    <row r="51" spans="1:24" ht="6.75" customHeight="1">
      <c r="A51" s="363"/>
      <c r="B51" s="364"/>
      <c r="C51" s="497"/>
      <c r="D51" s="377"/>
      <c r="E51" s="507"/>
      <c r="F51" s="495"/>
      <c r="G51" s="375"/>
      <c r="H51" s="844"/>
      <c r="I51" s="844"/>
      <c r="J51" s="845"/>
      <c r="K51" s="495"/>
      <c r="L51" s="844"/>
      <c r="M51" s="847"/>
      <c r="N51" s="495"/>
      <c r="O51" s="845"/>
      <c r="P51" s="495"/>
      <c r="Q51" s="510"/>
      <c r="R51" s="497"/>
      <c r="S51" s="374"/>
      <c r="T51" s="374"/>
      <c r="U51" s="374"/>
      <c r="V51" s="374"/>
      <c r="W51" s="374"/>
      <c r="X51" s="374"/>
    </row>
    <row r="52" spans="1:24" ht="14.25">
      <c r="A52" s="363"/>
      <c r="B52" s="364"/>
      <c r="C52" s="497" t="s">
        <v>531</v>
      </c>
      <c r="D52" s="377">
        <v>1137</v>
      </c>
      <c r="E52" s="507"/>
      <c r="F52" s="495"/>
      <c r="G52" s="375">
        <v>143</v>
      </c>
      <c r="H52" s="856">
        <v>-144</v>
      </c>
      <c r="I52" s="844"/>
      <c r="J52" s="845">
        <v>-1</v>
      </c>
      <c r="K52" s="495"/>
      <c r="L52" s="844">
        <v>0</v>
      </c>
      <c r="M52" s="847">
        <v>189</v>
      </c>
      <c r="N52" s="495"/>
      <c r="O52" s="857">
        <v>188</v>
      </c>
      <c r="P52" s="495"/>
      <c r="Q52" s="510">
        <v>1325</v>
      </c>
      <c r="R52" s="497"/>
      <c r="S52" s="374"/>
      <c r="T52" s="374"/>
      <c r="U52" s="374"/>
      <c r="V52" s="374"/>
      <c r="W52" s="374"/>
      <c r="X52" s="374"/>
    </row>
    <row r="53" spans="1:24" ht="6.75" customHeight="1">
      <c r="A53" s="363"/>
      <c r="B53" s="364"/>
      <c r="C53" s="527"/>
      <c r="D53" s="363"/>
      <c r="E53" s="497"/>
      <c r="F53" s="375"/>
      <c r="G53" s="495"/>
      <c r="H53" s="847"/>
      <c r="I53" s="847"/>
      <c r="J53" s="847"/>
      <c r="K53" s="495"/>
      <c r="L53" s="847"/>
      <c r="M53" s="847"/>
      <c r="N53" s="495"/>
      <c r="O53" s="847"/>
      <c r="P53" s="495"/>
      <c r="Q53" s="502"/>
      <c r="R53" s="497"/>
      <c r="S53" s="374"/>
      <c r="T53" s="374"/>
      <c r="U53" s="374"/>
      <c r="V53" s="374"/>
      <c r="W53" s="374"/>
      <c r="X53" s="374"/>
    </row>
    <row r="54" spans="1:24" ht="15.75" customHeight="1">
      <c r="A54" s="363"/>
      <c r="B54" s="364"/>
      <c r="C54" s="497" t="s">
        <v>534</v>
      </c>
      <c r="D54" s="377">
        <v>11560</v>
      </c>
      <c r="E54" s="507"/>
      <c r="F54" s="495"/>
      <c r="G54" s="375">
        <v>2586</v>
      </c>
      <c r="H54" s="844">
        <v>-1417</v>
      </c>
      <c r="I54" s="844"/>
      <c r="J54" s="845">
        <v>1169</v>
      </c>
      <c r="K54" s="495"/>
      <c r="L54" s="847">
        <v>0</v>
      </c>
      <c r="M54" s="847">
        <v>1319</v>
      </c>
      <c r="N54" s="495"/>
      <c r="O54" s="845">
        <v>2488</v>
      </c>
      <c r="P54" s="495"/>
      <c r="Q54" s="510">
        <v>14048</v>
      </c>
      <c r="R54" s="497"/>
      <c r="S54" s="374"/>
      <c r="T54" s="374"/>
      <c r="U54" s="374"/>
      <c r="V54" s="374"/>
      <c r="W54" s="374"/>
      <c r="X54" s="374"/>
    </row>
    <row r="55" spans="1:24" ht="6.75" customHeight="1">
      <c r="A55" s="363"/>
      <c r="B55" s="364"/>
      <c r="C55" s="497"/>
      <c r="D55" s="363"/>
      <c r="E55" s="497"/>
      <c r="F55" s="495"/>
      <c r="G55" s="495"/>
      <c r="H55" s="847"/>
      <c r="I55" s="847"/>
      <c r="J55" s="847"/>
      <c r="K55" s="495"/>
      <c r="L55" s="847"/>
      <c r="M55" s="847"/>
      <c r="N55" s="495"/>
      <c r="O55" s="847"/>
      <c r="P55" s="495"/>
      <c r="Q55" s="502"/>
      <c r="R55" s="497"/>
      <c r="S55" s="374"/>
      <c r="T55" s="374"/>
      <c r="U55" s="374"/>
      <c r="V55" s="374"/>
      <c r="W55" s="374"/>
      <c r="X55" s="374"/>
    </row>
    <row r="56" spans="1:24" ht="12.75">
      <c r="A56" s="363"/>
      <c r="B56" s="364"/>
      <c r="C56" s="524" t="s">
        <v>520</v>
      </c>
      <c r="D56" s="384">
        <v>20284</v>
      </c>
      <c r="E56" s="511"/>
      <c r="F56" s="375"/>
      <c r="G56" s="427">
        <v>3797</v>
      </c>
      <c r="H56" s="848">
        <v>-2444</v>
      </c>
      <c r="I56" s="844"/>
      <c r="J56" s="849">
        <v>1353</v>
      </c>
      <c r="K56" s="495"/>
      <c r="L56" s="870">
        <v>-14</v>
      </c>
      <c r="M56" s="870">
        <v>2569</v>
      </c>
      <c r="N56" s="495"/>
      <c r="O56" s="849">
        <v>3908</v>
      </c>
      <c r="P56" s="495"/>
      <c r="Q56" s="513">
        <v>24192</v>
      </c>
      <c r="R56" s="514"/>
      <c r="S56" s="374"/>
      <c r="T56" s="374"/>
      <c r="U56" s="374"/>
      <c r="V56" s="374"/>
      <c r="W56" s="374"/>
      <c r="X56" s="374"/>
    </row>
    <row r="57" spans="1:24" ht="6.75" customHeight="1">
      <c r="A57" s="363"/>
      <c r="B57" s="364"/>
      <c r="C57" s="497"/>
      <c r="D57" s="363"/>
      <c r="E57" s="497"/>
      <c r="F57" s="495"/>
      <c r="G57" s="495"/>
      <c r="H57" s="847"/>
      <c r="I57" s="847"/>
      <c r="J57" s="847"/>
      <c r="K57" s="495"/>
      <c r="L57" s="847"/>
      <c r="M57" s="847"/>
      <c r="N57" s="495"/>
      <c r="O57" s="847"/>
      <c r="P57" s="495"/>
      <c r="Q57" s="502"/>
      <c r="R57" s="497"/>
      <c r="S57" s="374"/>
      <c r="T57" s="374"/>
      <c r="U57" s="374"/>
      <c r="V57" s="374"/>
      <c r="W57" s="374"/>
      <c r="X57" s="374"/>
    </row>
    <row r="58" spans="1:24" ht="6.75" customHeight="1">
      <c r="A58" s="363"/>
      <c r="B58" s="364"/>
      <c r="C58" s="497"/>
      <c r="D58" s="363"/>
      <c r="E58" s="497"/>
      <c r="F58" s="495"/>
      <c r="G58" s="495"/>
      <c r="H58" s="847"/>
      <c r="I58" s="847"/>
      <c r="J58" s="847"/>
      <c r="K58" s="495"/>
      <c r="L58" s="847"/>
      <c r="M58" s="847"/>
      <c r="N58" s="495"/>
      <c r="O58" s="847"/>
      <c r="P58" s="495"/>
      <c r="Q58" s="502"/>
      <c r="R58" s="497"/>
      <c r="S58" s="374"/>
      <c r="T58" s="374"/>
      <c r="U58" s="374"/>
      <c r="V58" s="374"/>
      <c r="W58" s="374"/>
      <c r="X58" s="374"/>
    </row>
    <row r="59" spans="1:24" ht="12.75">
      <c r="A59" s="363"/>
      <c r="B59" s="364"/>
      <c r="C59" s="524" t="s">
        <v>228</v>
      </c>
      <c r="D59" s="515"/>
      <c r="E59" s="516"/>
      <c r="F59" s="375"/>
      <c r="G59" s="495"/>
      <c r="H59" s="847"/>
      <c r="I59" s="847"/>
      <c r="J59" s="847"/>
      <c r="K59" s="495"/>
      <c r="L59" s="847"/>
      <c r="M59" s="847"/>
      <c r="N59" s="495"/>
      <c r="O59" s="847"/>
      <c r="P59" s="495"/>
      <c r="Q59" s="502"/>
      <c r="R59" s="497"/>
      <c r="S59" s="374"/>
      <c r="T59" s="374"/>
      <c r="U59" s="374"/>
      <c r="V59" s="374"/>
      <c r="W59" s="374"/>
      <c r="X59" s="374"/>
    </row>
    <row r="60" spans="1:24" ht="6.75" customHeight="1">
      <c r="A60" s="363"/>
      <c r="B60" s="364"/>
      <c r="C60" s="497"/>
      <c r="D60" s="363"/>
      <c r="E60" s="497"/>
      <c r="F60" s="375"/>
      <c r="G60" s="374"/>
      <c r="H60" s="847"/>
      <c r="I60" s="847"/>
      <c r="J60" s="847"/>
      <c r="K60" s="495"/>
      <c r="L60" s="847"/>
      <c r="M60" s="847"/>
      <c r="N60" s="495"/>
      <c r="O60" s="847"/>
      <c r="P60" s="495"/>
      <c r="Q60" s="502"/>
      <c r="R60" s="497"/>
      <c r="S60" s="374"/>
      <c r="T60" s="374"/>
      <c r="U60" s="374"/>
      <c r="V60" s="374"/>
      <c r="W60" s="374"/>
      <c r="X60" s="374"/>
    </row>
    <row r="61" spans="1:24" ht="12.75">
      <c r="A61" s="363"/>
      <c r="B61" s="364"/>
      <c r="C61" s="497" t="s">
        <v>521</v>
      </c>
      <c r="D61" s="377">
        <v>1372</v>
      </c>
      <c r="E61" s="507"/>
      <c r="F61" s="495"/>
      <c r="G61" s="375">
        <v>7534</v>
      </c>
      <c r="H61" s="844">
        <v>-6906</v>
      </c>
      <c r="I61" s="844"/>
      <c r="J61" s="845">
        <v>628</v>
      </c>
      <c r="K61" s="495"/>
      <c r="L61" s="844">
        <v>-67</v>
      </c>
      <c r="M61" s="847">
        <v>116</v>
      </c>
      <c r="N61" s="495"/>
      <c r="O61" s="845">
        <v>677</v>
      </c>
      <c r="P61" s="495"/>
      <c r="Q61" s="510">
        <v>2049</v>
      </c>
      <c r="R61" s="497"/>
      <c r="S61" s="374"/>
      <c r="T61" s="374"/>
      <c r="U61" s="374"/>
      <c r="V61" s="374"/>
      <c r="W61" s="374"/>
      <c r="X61" s="374"/>
    </row>
    <row r="62" spans="1:24" ht="6.75" customHeight="1">
      <c r="A62" s="363"/>
      <c r="B62" s="364"/>
      <c r="C62" s="497"/>
      <c r="D62" s="505"/>
      <c r="E62" s="497"/>
      <c r="F62" s="375"/>
      <c r="G62" s="495"/>
      <c r="H62" s="847"/>
      <c r="I62" s="847"/>
      <c r="J62" s="847"/>
      <c r="K62" s="495"/>
      <c r="L62" s="847"/>
      <c r="M62" s="847"/>
      <c r="N62" s="495"/>
      <c r="O62" s="847"/>
      <c r="P62" s="495"/>
      <c r="Q62" s="502"/>
      <c r="R62" s="497"/>
      <c r="S62" s="374"/>
      <c r="T62" s="374"/>
      <c r="U62" s="374"/>
      <c r="V62" s="374"/>
      <c r="W62" s="374"/>
      <c r="X62" s="374"/>
    </row>
    <row r="63" spans="1:24" ht="12.75">
      <c r="A63" s="363"/>
      <c r="B63" s="364"/>
      <c r="C63" s="497" t="s">
        <v>297</v>
      </c>
      <c r="D63" s="377">
        <v>2425</v>
      </c>
      <c r="E63" s="507"/>
      <c r="F63" s="495"/>
      <c r="G63" s="375">
        <v>7488</v>
      </c>
      <c r="H63" s="844">
        <v>-7114</v>
      </c>
      <c r="I63" s="844"/>
      <c r="J63" s="845">
        <v>374</v>
      </c>
      <c r="K63" s="495"/>
      <c r="L63" s="844">
        <v>0</v>
      </c>
      <c r="M63" s="847">
        <v>-133</v>
      </c>
      <c r="N63" s="495"/>
      <c r="O63" s="845">
        <v>241</v>
      </c>
      <c r="P63" s="495"/>
      <c r="Q63" s="510">
        <v>2666</v>
      </c>
      <c r="R63" s="497"/>
      <c r="S63" s="374"/>
      <c r="T63" s="374"/>
      <c r="U63" s="374"/>
      <c r="V63" s="374"/>
      <c r="W63" s="374"/>
      <c r="X63" s="374"/>
    </row>
    <row r="64" spans="1:24" ht="6.75" customHeight="1">
      <c r="A64" s="363"/>
      <c r="B64" s="364"/>
      <c r="C64" s="497"/>
      <c r="D64" s="515"/>
      <c r="E64" s="516"/>
      <c r="F64" s="495"/>
      <c r="G64" s="495"/>
      <c r="H64" s="847"/>
      <c r="I64" s="847"/>
      <c r="J64" s="847"/>
      <c r="K64" s="495"/>
      <c r="L64" s="847"/>
      <c r="M64" s="847"/>
      <c r="N64" s="495"/>
      <c r="O64" s="847"/>
      <c r="P64" s="495"/>
      <c r="Q64" s="502"/>
      <c r="R64" s="497"/>
      <c r="S64" s="374"/>
      <c r="T64" s="374"/>
      <c r="U64" s="374"/>
      <c r="V64" s="374"/>
      <c r="W64" s="374"/>
      <c r="X64" s="374"/>
    </row>
    <row r="65" spans="1:24" ht="12.75">
      <c r="A65" s="363"/>
      <c r="B65" s="364"/>
      <c r="C65" s="497" t="s">
        <v>522</v>
      </c>
      <c r="D65" s="377">
        <v>993</v>
      </c>
      <c r="E65" s="507"/>
      <c r="F65" s="508"/>
      <c r="G65" s="375">
        <v>2339</v>
      </c>
      <c r="H65" s="844">
        <v>-2329</v>
      </c>
      <c r="I65" s="844"/>
      <c r="J65" s="845">
        <v>10</v>
      </c>
      <c r="K65" s="495"/>
      <c r="L65" s="844">
        <v>-25</v>
      </c>
      <c r="M65" s="844">
        <v>-45</v>
      </c>
      <c r="N65" s="495"/>
      <c r="O65" s="845">
        <v>-60</v>
      </c>
      <c r="P65" s="495"/>
      <c r="Q65" s="510">
        <v>933</v>
      </c>
      <c r="R65" s="497"/>
      <c r="S65" s="374"/>
      <c r="T65" s="374"/>
      <c r="U65" s="374"/>
      <c r="V65" s="374"/>
      <c r="W65" s="374"/>
      <c r="X65" s="374"/>
    </row>
    <row r="66" spans="1:24" ht="6.75" customHeight="1">
      <c r="A66" s="363"/>
      <c r="B66" s="364"/>
      <c r="C66" s="497"/>
      <c r="D66" s="377"/>
      <c r="E66" s="507"/>
      <c r="F66" s="495"/>
      <c r="G66" s="375"/>
      <c r="H66" s="844"/>
      <c r="I66" s="847"/>
      <c r="J66" s="845"/>
      <c r="K66" s="495"/>
      <c r="L66" s="847"/>
      <c r="M66" s="847"/>
      <c r="N66" s="495"/>
      <c r="O66" s="845"/>
      <c r="P66" s="495"/>
      <c r="Q66" s="510"/>
      <c r="R66" s="497"/>
      <c r="S66" s="374"/>
      <c r="T66" s="374"/>
      <c r="U66" s="374"/>
      <c r="V66" s="374"/>
      <c r="W66" s="374"/>
      <c r="X66" s="374"/>
    </row>
    <row r="67" spans="1:24" ht="12.75">
      <c r="A67" s="363"/>
      <c r="B67" s="364"/>
      <c r="C67" s="497" t="s">
        <v>523</v>
      </c>
      <c r="D67" s="377">
        <v>306</v>
      </c>
      <c r="E67" s="507"/>
      <c r="F67" s="375"/>
      <c r="G67" s="375">
        <v>724</v>
      </c>
      <c r="H67" s="844">
        <v>-267</v>
      </c>
      <c r="I67" s="844"/>
      <c r="J67" s="845">
        <v>457</v>
      </c>
      <c r="K67" s="495"/>
      <c r="L67" s="844">
        <v>0</v>
      </c>
      <c r="M67" s="847">
        <v>-11</v>
      </c>
      <c r="N67" s="495"/>
      <c r="O67" s="845">
        <v>446</v>
      </c>
      <c r="P67" s="495"/>
      <c r="Q67" s="510">
        <v>752</v>
      </c>
      <c r="R67" s="497"/>
      <c r="S67" s="374"/>
      <c r="T67" s="374"/>
      <c r="U67" s="374"/>
      <c r="V67" s="374"/>
      <c r="W67" s="374"/>
      <c r="X67" s="374"/>
    </row>
    <row r="68" spans="1:24" ht="6.75" customHeight="1">
      <c r="A68" s="363"/>
      <c r="B68" s="364"/>
      <c r="C68" s="497"/>
      <c r="D68" s="377"/>
      <c r="E68" s="507"/>
      <c r="F68" s="375"/>
      <c r="G68" s="375"/>
      <c r="H68" s="844"/>
      <c r="I68" s="847"/>
      <c r="J68" s="845"/>
      <c r="K68" s="495"/>
      <c r="L68" s="847"/>
      <c r="M68" s="847"/>
      <c r="N68" s="495"/>
      <c r="O68" s="845"/>
      <c r="P68" s="495"/>
      <c r="Q68" s="510"/>
      <c r="R68" s="497"/>
      <c r="S68" s="374"/>
      <c r="T68" s="374"/>
      <c r="U68" s="374"/>
      <c r="V68" s="374"/>
      <c r="W68" s="374"/>
      <c r="X68" s="374"/>
    </row>
    <row r="69" spans="1:24" ht="12.75">
      <c r="A69" s="363"/>
      <c r="B69" s="364"/>
      <c r="C69" s="524" t="s">
        <v>524</v>
      </c>
      <c r="D69" s="384">
        <v>5096</v>
      </c>
      <c r="E69" s="511"/>
      <c r="F69" s="375"/>
      <c r="G69" s="427">
        <v>18085</v>
      </c>
      <c r="H69" s="848">
        <v>-16616</v>
      </c>
      <c r="I69" s="844"/>
      <c r="J69" s="849">
        <v>1469</v>
      </c>
      <c r="K69" s="495"/>
      <c r="L69" s="848">
        <v>-92</v>
      </c>
      <c r="M69" s="870">
        <v>-73</v>
      </c>
      <c r="N69" s="495"/>
      <c r="O69" s="849">
        <v>1304</v>
      </c>
      <c r="P69" s="495"/>
      <c r="Q69" s="513">
        <v>6400</v>
      </c>
      <c r="R69" s="514"/>
      <c r="S69" s="374"/>
      <c r="T69" s="528"/>
      <c r="U69" s="374"/>
      <c r="V69" s="374"/>
      <c r="W69" s="374"/>
      <c r="X69" s="374"/>
    </row>
    <row r="70" spans="1:24" ht="6.75" customHeight="1">
      <c r="A70" s="363"/>
      <c r="B70" s="364"/>
      <c r="C70" s="497"/>
      <c r="D70" s="377"/>
      <c r="E70" s="507"/>
      <c r="F70" s="375"/>
      <c r="G70" s="375"/>
      <c r="H70" s="844"/>
      <c r="I70" s="847"/>
      <c r="J70" s="845"/>
      <c r="K70" s="495"/>
      <c r="L70" s="847"/>
      <c r="M70" s="847"/>
      <c r="N70" s="495"/>
      <c r="O70" s="845"/>
      <c r="P70" s="495"/>
      <c r="Q70" s="510"/>
      <c r="R70" s="497"/>
      <c r="S70" s="374"/>
      <c r="T70" s="374"/>
      <c r="U70" s="374"/>
      <c r="V70" s="374"/>
      <c r="W70" s="374"/>
      <c r="X70" s="374"/>
    </row>
    <row r="71" spans="1:24" ht="15" customHeight="1">
      <c r="A71" s="363"/>
      <c r="B71" s="364"/>
      <c r="C71" s="497" t="s">
        <v>533</v>
      </c>
      <c r="D71" s="377">
        <v>136</v>
      </c>
      <c r="E71" s="507"/>
      <c r="F71" s="495"/>
      <c r="G71" s="375">
        <v>72</v>
      </c>
      <c r="H71" s="844">
        <v>-19</v>
      </c>
      <c r="I71" s="847"/>
      <c r="J71" s="857">
        <v>53</v>
      </c>
      <c r="K71" s="495"/>
      <c r="L71" s="844">
        <v>0</v>
      </c>
      <c r="M71" s="844">
        <v>7</v>
      </c>
      <c r="N71" s="495"/>
      <c r="O71" s="845">
        <v>60</v>
      </c>
      <c r="P71" s="495"/>
      <c r="Q71" s="510">
        <v>196</v>
      </c>
      <c r="R71" s="497"/>
      <c r="S71" s="374"/>
      <c r="T71" s="374"/>
      <c r="U71" s="374"/>
      <c r="V71" s="374"/>
      <c r="W71" s="374"/>
      <c r="X71" s="374"/>
    </row>
    <row r="72" spans="1:24" ht="6.75" customHeight="1">
      <c r="A72" s="363"/>
      <c r="B72" s="364"/>
      <c r="C72" s="497"/>
      <c r="D72" s="377"/>
      <c r="E72" s="507"/>
      <c r="F72" s="495"/>
      <c r="G72" s="375"/>
      <c r="H72" s="844"/>
      <c r="I72" s="847"/>
      <c r="J72" s="845"/>
      <c r="K72" s="495"/>
      <c r="L72" s="847"/>
      <c r="M72" s="847"/>
      <c r="N72" s="495"/>
      <c r="O72" s="845"/>
      <c r="P72" s="495"/>
      <c r="Q72" s="510"/>
      <c r="R72" s="497"/>
      <c r="S72" s="374"/>
      <c r="T72" s="374"/>
      <c r="U72" s="374"/>
      <c r="V72" s="374"/>
      <c r="W72" s="374"/>
      <c r="X72" s="374"/>
    </row>
    <row r="73" spans="1:24" ht="12.75">
      <c r="A73" s="363"/>
      <c r="B73" s="364"/>
      <c r="C73" s="524" t="s">
        <v>525</v>
      </c>
      <c r="D73" s="384">
        <v>5232</v>
      </c>
      <c r="E73" s="511"/>
      <c r="F73" s="495"/>
      <c r="G73" s="427">
        <v>18157</v>
      </c>
      <c r="H73" s="848">
        <v>-16635</v>
      </c>
      <c r="I73" s="844"/>
      <c r="J73" s="858">
        <v>1522</v>
      </c>
      <c r="K73" s="495"/>
      <c r="L73" s="848">
        <v>-92</v>
      </c>
      <c r="M73" s="870">
        <v>-66</v>
      </c>
      <c r="N73" s="495"/>
      <c r="O73" s="849">
        <v>1364</v>
      </c>
      <c r="P73" s="495"/>
      <c r="Q73" s="513">
        <v>6596</v>
      </c>
      <c r="R73" s="514"/>
      <c r="S73" s="374"/>
      <c r="T73" s="374"/>
      <c r="U73" s="374"/>
      <c r="V73" s="374"/>
      <c r="W73" s="374"/>
      <c r="X73" s="374"/>
    </row>
    <row r="74" spans="1:24" ht="6.75" customHeight="1">
      <c r="A74" s="363"/>
      <c r="B74" s="364"/>
      <c r="C74" s="497"/>
      <c r="D74" s="515"/>
      <c r="E74" s="516"/>
      <c r="F74" s="495"/>
      <c r="G74" s="495"/>
      <c r="H74" s="847"/>
      <c r="I74" s="847"/>
      <c r="J74" s="847"/>
      <c r="K74" s="495"/>
      <c r="L74" s="847"/>
      <c r="M74" s="847"/>
      <c r="N74" s="495"/>
      <c r="O74" s="847"/>
      <c r="P74" s="495"/>
      <c r="Q74" s="502"/>
      <c r="R74" s="497"/>
      <c r="S74" s="374"/>
      <c r="T74" s="374"/>
      <c r="U74" s="374"/>
      <c r="V74" s="374"/>
      <c r="W74" s="374"/>
      <c r="X74" s="374"/>
    </row>
    <row r="75" spans="1:24" ht="6.75" customHeight="1">
      <c r="A75" s="363"/>
      <c r="B75" s="364"/>
      <c r="C75" s="497"/>
      <c r="D75" s="515"/>
      <c r="E75" s="516"/>
      <c r="F75" s="495"/>
      <c r="G75" s="495"/>
      <c r="H75" s="847"/>
      <c r="I75" s="847"/>
      <c r="J75" s="847"/>
      <c r="K75" s="495"/>
      <c r="L75" s="847"/>
      <c r="M75" s="847"/>
      <c r="N75" s="495"/>
      <c r="O75" s="847"/>
      <c r="P75" s="495"/>
      <c r="Q75" s="502"/>
      <c r="R75" s="497"/>
      <c r="S75" s="374"/>
      <c r="T75" s="374"/>
      <c r="U75" s="374"/>
      <c r="V75" s="374"/>
      <c r="W75" s="374"/>
      <c r="X75" s="374"/>
    </row>
    <row r="76" spans="1:24" ht="12.75">
      <c r="A76" s="363"/>
      <c r="B76" s="364"/>
      <c r="C76" s="524" t="s">
        <v>526</v>
      </c>
      <c r="D76" s="384">
        <v>25516</v>
      </c>
      <c r="E76" s="511"/>
      <c r="F76" s="495"/>
      <c r="G76" s="427">
        <v>21954</v>
      </c>
      <c r="H76" s="848">
        <v>-19079</v>
      </c>
      <c r="I76" s="844"/>
      <c r="J76" s="849">
        <v>2875</v>
      </c>
      <c r="K76" s="495"/>
      <c r="L76" s="848">
        <v>-106</v>
      </c>
      <c r="M76" s="870">
        <v>2503</v>
      </c>
      <c r="N76" s="495"/>
      <c r="O76" s="849">
        <v>5272</v>
      </c>
      <c r="P76" s="495"/>
      <c r="Q76" s="513">
        <v>30788</v>
      </c>
      <c r="R76" s="514"/>
      <c r="S76" s="374"/>
      <c r="T76" s="374"/>
      <c r="U76" s="374"/>
      <c r="V76" s="374"/>
      <c r="W76" s="374"/>
      <c r="X76" s="374"/>
    </row>
    <row r="77" spans="1:24" ht="6.75" customHeight="1">
      <c r="A77" s="386"/>
      <c r="B77" s="317"/>
      <c r="C77" s="529"/>
      <c r="D77" s="520"/>
      <c r="E77" s="521"/>
      <c r="F77" s="328"/>
      <c r="G77" s="438"/>
      <c r="H77" s="859"/>
      <c r="I77" s="859"/>
      <c r="J77" s="860"/>
      <c r="K77" s="328"/>
      <c r="L77" s="435"/>
      <c r="M77" s="531"/>
      <c r="N77" s="328"/>
      <c r="O77" s="530"/>
      <c r="P77" s="328"/>
      <c r="Q77" s="513"/>
      <c r="R77" s="514"/>
      <c r="S77" s="374"/>
      <c r="T77" s="374"/>
      <c r="U77" s="374"/>
      <c r="V77" s="374"/>
      <c r="W77" s="374"/>
      <c r="X77" s="374"/>
    </row>
    <row r="78" spans="1:24" ht="6.75" customHeight="1">
      <c r="A78" s="308"/>
      <c r="B78" s="310"/>
      <c r="C78" s="522"/>
      <c r="D78" s="439"/>
      <c r="E78" s="523"/>
      <c r="F78" s="451"/>
      <c r="G78" s="424"/>
      <c r="H78" s="424"/>
      <c r="I78" s="424"/>
      <c r="J78" s="532"/>
      <c r="K78" s="451"/>
      <c r="L78" s="423"/>
      <c r="M78" s="533"/>
      <c r="N78" s="451"/>
      <c r="O78" s="532"/>
      <c r="P78" s="451"/>
      <c r="Q78" s="510"/>
      <c r="R78" s="497"/>
      <c r="S78" s="374"/>
      <c r="T78" s="374"/>
      <c r="U78" s="374"/>
      <c r="V78" s="374"/>
      <c r="W78" s="374"/>
      <c r="X78" s="374"/>
    </row>
    <row r="79" spans="1:24" ht="38.25">
      <c r="A79" s="363"/>
      <c r="B79" s="364"/>
      <c r="C79" s="524"/>
      <c r="D79" s="487" t="s">
        <v>507</v>
      </c>
      <c r="E79" s="488"/>
      <c r="F79" s="489"/>
      <c r="G79" s="489" t="s">
        <v>508</v>
      </c>
      <c r="H79" s="489" t="s">
        <v>513</v>
      </c>
      <c r="I79" s="489"/>
      <c r="J79" s="490" t="s">
        <v>514</v>
      </c>
      <c r="K79" s="489"/>
      <c r="L79" s="489" t="s">
        <v>515</v>
      </c>
      <c r="M79" s="489" t="s">
        <v>516</v>
      </c>
      <c r="N79" s="491"/>
      <c r="O79" s="490" t="s">
        <v>517</v>
      </c>
      <c r="P79" s="489"/>
      <c r="Q79" s="492" t="s">
        <v>518</v>
      </c>
      <c r="R79" s="497"/>
      <c r="S79" s="374"/>
      <c r="T79" s="374"/>
      <c r="U79" s="374"/>
      <c r="V79" s="374"/>
      <c r="W79" s="374"/>
      <c r="X79" s="374"/>
    </row>
    <row r="80" spans="1:18" ht="12.75">
      <c r="A80" s="363"/>
      <c r="B80" s="364"/>
      <c r="C80" s="495"/>
      <c r="D80" s="496" t="s">
        <v>52</v>
      </c>
      <c r="E80" s="497"/>
      <c r="F80" s="495"/>
      <c r="G80" s="498" t="s">
        <v>52</v>
      </c>
      <c r="H80" s="498" t="s">
        <v>52</v>
      </c>
      <c r="I80" s="495"/>
      <c r="J80" s="499" t="s">
        <v>52</v>
      </c>
      <c r="K80" s="495"/>
      <c r="L80" s="498" t="s">
        <v>52</v>
      </c>
      <c r="M80" s="498" t="s">
        <v>52</v>
      </c>
      <c r="N80" s="495"/>
      <c r="O80" s="499" t="s">
        <v>52</v>
      </c>
      <c r="P80" s="497"/>
      <c r="Q80" s="499" t="s">
        <v>52</v>
      </c>
      <c r="R80" s="497"/>
    </row>
    <row r="81" spans="1:24" ht="15.75">
      <c r="A81" s="363"/>
      <c r="B81" s="501" t="s">
        <v>528</v>
      </c>
      <c r="C81" s="526"/>
      <c r="D81" s="377"/>
      <c r="E81" s="507"/>
      <c r="F81" s="495"/>
      <c r="G81" s="375"/>
      <c r="H81" s="375"/>
      <c r="I81" s="375"/>
      <c r="J81" s="508">
        <v>10</v>
      </c>
      <c r="K81" s="495"/>
      <c r="L81" s="374"/>
      <c r="M81" s="509"/>
      <c r="N81" s="495"/>
      <c r="O81" s="508"/>
      <c r="P81" s="495"/>
      <c r="Q81" s="510"/>
      <c r="R81" s="497"/>
      <c r="S81" s="374"/>
      <c r="T81" s="374"/>
      <c r="U81" s="374"/>
      <c r="V81" s="374"/>
      <c r="W81" s="374"/>
      <c r="X81" s="374"/>
    </row>
    <row r="82" spans="1:24" ht="6.75" customHeight="1">
      <c r="A82" s="363"/>
      <c r="B82" s="364"/>
      <c r="C82" s="524"/>
      <c r="D82" s="377"/>
      <c r="E82" s="507"/>
      <c r="F82" s="495"/>
      <c r="G82" s="375"/>
      <c r="H82" s="375"/>
      <c r="I82" s="375"/>
      <c r="J82" s="508"/>
      <c r="K82" s="495"/>
      <c r="L82" s="374"/>
      <c r="M82" s="509"/>
      <c r="N82" s="495"/>
      <c r="O82" s="508"/>
      <c r="P82" s="495"/>
      <c r="Q82" s="510"/>
      <c r="R82" s="497"/>
      <c r="S82" s="374"/>
      <c r="T82" s="374"/>
      <c r="U82" s="374"/>
      <c r="V82" s="374"/>
      <c r="W82" s="374"/>
      <c r="X82" s="374"/>
    </row>
    <row r="83" spans="1:24" ht="12.75">
      <c r="A83" s="363"/>
      <c r="B83" s="364"/>
      <c r="C83" s="524" t="s">
        <v>527</v>
      </c>
      <c r="D83" s="377"/>
      <c r="E83" s="507"/>
      <c r="F83" s="495"/>
      <c r="G83" s="375"/>
      <c r="H83" s="375"/>
      <c r="I83" s="375"/>
      <c r="J83" s="508"/>
      <c r="K83" s="495"/>
      <c r="L83" s="374"/>
      <c r="M83" s="509"/>
      <c r="N83" s="495"/>
      <c r="O83" s="508"/>
      <c r="P83" s="495"/>
      <c r="Q83" s="510"/>
      <c r="R83" s="497"/>
      <c r="S83" s="374"/>
      <c r="T83" s="374"/>
      <c r="U83" s="374"/>
      <c r="V83" s="374"/>
      <c r="W83" s="374"/>
      <c r="X83" s="374"/>
    </row>
    <row r="84" spans="1:24" ht="6.75" customHeight="1">
      <c r="A84" s="363"/>
      <c r="B84" s="364"/>
      <c r="C84" s="527"/>
      <c r="D84" s="377"/>
      <c r="E84" s="507"/>
      <c r="F84" s="495"/>
      <c r="G84" s="375"/>
      <c r="H84" s="375"/>
      <c r="I84" s="375"/>
      <c r="J84" s="508"/>
      <c r="K84" s="495"/>
      <c r="L84" s="374"/>
      <c r="M84" s="509"/>
      <c r="N84" s="495"/>
      <c r="O84" s="508"/>
      <c r="P84" s="495"/>
      <c r="Q84" s="510"/>
      <c r="R84" s="497"/>
      <c r="S84" s="374"/>
      <c r="T84" s="374"/>
      <c r="U84" s="374"/>
      <c r="V84" s="374"/>
      <c r="W84" s="374"/>
      <c r="X84" s="374"/>
    </row>
    <row r="85" spans="1:24" ht="12.75">
      <c r="A85" s="363"/>
      <c r="B85" s="364"/>
      <c r="C85" s="497" t="s">
        <v>519</v>
      </c>
      <c r="D85" s="873">
        <v>0.162383023592988</v>
      </c>
      <c r="E85" s="874"/>
      <c r="F85" s="875"/>
      <c r="G85" s="830">
        <v>0.6807116104868914</v>
      </c>
      <c r="H85" s="830">
        <v>-0.5300113250283126</v>
      </c>
      <c r="I85" s="839"/>
      <c r="J85" s="876">
        <v>1.4</v>
      </c>
      <c r="K85" s="875"/>
      <c r="L85" s="830" t="s">
        <v>613</v>
      </c>
      <c r="M85" s="830">
        <v>-0.09519321394910461</v>
      </c>
      <c r="N85" s="875"/>
      <c r="O85" s="876">
        <v>0.1396103896103896</v>
      </c>
      <c r="P85" s="875"/>
      <c r="Q85" s="873">
        <v>0.15920172355142306</v>
      </c>
      <c r="R85" s="497"/>
      <c r="S85" s="374"/>
      <c r="T85" s="374"/>
      <c r="U85" s="374"/>
      <c r="V85" s="374"/>
      <c r="W85" s="374"/>
      <c r="X85" s="374"/>
    </row>
    <row r="86" spans="1:24" ht="6.75" customHeight="1">
      <c r="A86" s="363"/>
      <c r="B86" s="364"/>
      <c r="C86" s="497"/>
      <c r="D86" s="873"/>
      <c r="E86" s="874"/>
      <c r="F86" s="875"/>
      <c r="G86" s="830"/>
      <c r="H86" s="830"/>
      <c r="I86" s="839"/>
      <c r="J86" s="876"/>
      <c r="K86" s="875"/>
      <c r="L86" s="830"/>
      <c r="M86" s="830"/>
      <c r="N86" s="875"/>
      <c r="O86" s="876"/>
      <c r="P86" s="875"/>
      <c r="Q86" s="873"/>
      <c r="R86" s="497"/>
      <c r="S86" s="374"/>
      <c r="T86" s="374"/>
      <c r="U86" s="374"/>
      <c r="V86" s="374"/>
      <c r="W86" s="374"/>
      <c r="X86" s="374"/>
    </row>
    <row r="87" spans="1:24" ht="18" customHeight="1">
      <c r="A87" s="363"/>
      <c r="B87" s="364"/>
      <c r="C87" s="497" t="s">
        <v>531</v>
      </c>
      <c r="D87" s="873">
        <v>0.16534740545294635</v>
      </c>
      <c r="E87" s="874"/>
      <c r="F87" s="875"/>
      <c r="G87" s="830">
        <v>0.11188811188811189</v>
      </c>
      <c r="H87" s="830">
        <v>-0.2916666666666667</v>
      </c>
      <c r="I87" s="839"/>
      <c r="J87" s="877">
        <v>-26</v>
      </c>
      <c r="K87" s="875"/>
      <c r="L87" s="830" t="s">
        <v>613</v>
      </c>
      <c r="M87" s="830">
        <v>-0.5132275132275133</v>
      </c>
      <c r="N87" s="875"/>
      <c r="O87" s="876">
        <v>-0.6542553191489362</v>
      </c>
      <c r="P87" s="875"/>
      <c r="Q87" s="873">
        <v>0.04905660377358491</v>
      </c>
      <c r="R87" s="497"/>
      <c r="S87" s="374"/>
      <c r="T87" s="374"/>
      <c r="U87" s="374"/>
      <c r="V87" s="374"/>
      <c r="W87" s="374"/>
      <c r="X87" s="374"/>
    </row>
    <row r="88" spans="1:24" ht="6.75" customHeight="1">
      <c r="A88" s="363"/>
      <c r="B88" s="364"/>
      <c r="C88" s="527"/>
      <c r="D88" s="878"/>
      <c r="E88" s="879"/>
      <c r="F88" s="875"/>
      <c r="G88" s="880"/>
      <c r="H88" s="880"/>
      <c r="I88" s="839"/>
      <c r="J88" s="880"/>
      <c r="K88" s="875"/>
      <c r="L88" s="880"/>
      <c r="M88" s="880"/>
      <c r="N88" s="875"/>
      <c r="O88" s="880"/>
      <c r="P88" s="875"/>
      <c r="Q88" s="878"/>
      <c r="R88" s="497"/>
      <c r="S88" s="374"/>
      <c r="T88" s="374"/>
      <c r="U88" s="374"/>
      <c r="V88" s="374"/>
      <c r="W88" s="374"/>
      <c r="X88" s="374"/>
    </row>
    <row r="89" spans="1:24" ht="15.75" customHeight="1">
      <c r="A89" s="363"/>
      <c r="B89" s="364"/>
      <c r="C89" s="497" t="s">
        <v>534</v>
      </c>
      <c r="D89" s="873">
        <v>0.21522491349480968</v>
      </c>
      <c r="E89" s="874"/>
      <c r="F89" s="875"/>
      <c r="G89" s="830">
        <v>0.5046403712296984</v>
      </c>
      <c r="H89" s="830">
        <v>-0.625970359915314</v>
      </c>
      <c r="I89" s="839"/>
      <c r="J89" s="877">
        <v>0.3575705731394354</v>
      </c>
      <c r="K89" s="875"/>
      <c r="L89" s="830" t="s">
        <v>613</v>
      </c>
      <c r="M89" s="830">
        <v>-0.00530705079605762</v>
      </c>
      <c r="N89" s="875"/>
      <c r="O89" s="876">
        <v>0.22347266881028938</v>
      </c>
      <c r="P89" s="875"/>
      <c r="Q89" s="873">
        <v>0.21668564920273348</v>
      </c>
      <c r="R89" s="497"/>
      <c r="S89" s="374"/>
      <c r="T89" s="374"/>
      <c r="U89" s="374"/>
      <c r="V89" s="374"/>
      <c r="W89" s="374"/>
      <c r="X89" s="374"/>
    </row>
    <row r="90" spans="1:24" ht="6.75" customHeight="1">
      <c r="A90" s="363"/>
      <c r="B90" s="364"/>
      <c r="C90" s="497"/>
      <c r="D90" s="878"/>
      <c r="E90" s="879"/>
      <c r="F90" s="875"/>
      <c r="G90" s="880"/>
      <c r="H90" s="880"/>
      <c r="I90" s="875"/>
      <c r="J90" s="880"/>
      <c r="K90" s="875"/>
      <c r="L90" s="880"/>
      <c r="M90" s="880"/>
      <c r="N90" s="875"/>
      <c r="O90" s="880"/>
      <c r="P90" s="875"/>
      <c r="Q90" s="878"/>
      <c r="R90" s="497"/>
      <c r="S90" s="374"/>
      <c r="T90" s="374"/>
      <c r="U90" s="374"/>
      <c r="V90" s="374"/>
      <c r="W90" s="374"/>
      <c r="X90" s="374"/>
    </row>
    <row r="91" spans="1:24" ht="12.75">
      <c r="A91" s="363"/>
      <c r="B91" s="364"/>
      <c r="C91" s="524" t="s">
        <v>520</v>
      </c>
      <c r="D91" s="881">
        <v>0.19266416880299744</v>
      </c>
      <c r="E91" s="882"/>
      <c r="F91" s="875"/>
      <c r="G91" s="833">
        <v>0.5393731893600211</v>
      </c>
      <c r="H91" s="833">
        <v>-0.5716039279869067</v>
      </c>
      <c r="I91" s="875"/>
      <c r="J91" s="883">
        <v>0.4811529933481153</v>
      </c>
      <c r="K91" s="875"/>
      <c r="L91" s="833">
        <v>11.357142857142858</v>
      </c>
      <c r="M91" s="883">
        <v>-0.07979758660957571</v>
      </c>
      <c r="N91" s="875"/>
      <c r="O91" s="883">
        <v>0.15481064483111567</v>
      </c>
      <c r="P91" s="875"/>
      <c r="Q91" s="881">
        <v>0.1865492724867725</v>
      </c>
      <c r="R91" s="514"/>
      <c r="S91" s="374"/>
      <c r="T91" s="374"/>
      <c r="U91" s="374"/>
      <c r="V91" s="374"/>
      <c r="W91" s="374"/>
      <c r="X91" s="374"/>
    </row>
    <row r="92" spans="1:24" ht="6.75" customHeight="1">
      <c r="A92" s="363"/>
      <c r="B92" s="364"/>
      <c r="C92" s="495"/>
      <c r="D92" s="873"/>
      <c r="E92" s="879"/>
      <c r="F92" s="875"/>
      <c r="G92" s="880"/>
      <c r="H92" s="880"/>
      <c r="I92" s="875"/>
      <c r="J92" s="880"/>
      <c r="K92" s="875"/>
      <c r="L92" s="880"/>
      <c r="M92" s="880"/>
      <c r="N92" s="875"/>
      <c r="O92" s="880"/>
      <c r="P92" s="875"/>
      <c r="Q92" s="878"/>
      <c r="R92" s="497"/>
      <c r="S92" s="374"/>
      <c r="T92" s="374"/>
      <c r="U92" s="374"/>
      <c r="V92" s="374"/>
      <c r="W92" s="374"/>
      <c r="X92" s="374"/>
    </row>
    <row r="93" spans="1:24" ht="6.75" customHeight="1">
      <c r="A93" s="363"/>
      <c r="B93" s="364"/>
      <c r="C93" s="497"/>
      <c r="D93" s="878"/>
      <c r="E93" s="879"/>
      <c r="F93" s="875"/>
      <c r="G93" s="880"/>
      <c r="H93" s="880"/>
      <c r="I93" s="875"/>
      <c r="J93" s="880"/>
      <c r="K93" s="875"/>
      <c r="L93" s="880"/>
      <c r="M93" s="880"/>
      <c r="N93" s="875"/>
      <c r="O93" s="880"/>
      <c r="P93" s="875"/>
      <c r="Q93" s="878"/>
      <c r="R93" s="497"/>
      <c r="S93" s="374"/>
      <c r="T93" s="374"/>
      <c r="U93" s="374"/>
      <c r="V93" s="374"/>
      <c r="W93" s="374"/>
      <c r="X93" s="374"/>
    </row>
    <row r="94" spans="1:24" ht="12.75">
      <c r="A94" s="363"/>
      <c r="B94" s="364"/>
      <c r="C94" s="524" t="s">
        <v>228</v>
      </c>
      <c r="D94" s="878"/>
      <c r="E94" s="879"/>
      <c r="F94" s="875"/>
      <c r="G94" s="880"/>
      <c r="H94" s="880"/>
      <c r="I94" s="875"/>
      <c r="J94" s="880"/>
      <c r="K94" s="875"/>
      <c r="L94" s="880"/>
      <c r="M94" s="880"/>
      <c r="N94" s="875"/>
      <c r="O94" s="880"/>
      <c r="P94" s="875"/>
      <c r="Q94" s="878"/>
      <c r="R94" s="497"/>
      <c r="S94" s="374"/>
      <c r="T94" s="374"/>
      <c r="U94" s="374"/>
      <c r="V94" s="374"/>
      <c r="W94" s="374"/>
      <c r="X94" s="374"/>
    </row>
    <row r="95" spans="1:24" ht="6.75" customHeight="1">
      <c r="A95" s="363"/>
      <c r="B95" s="364"/>
      <c r="C95" s="497"/>
      <c r="D95" s="878"/>
      <c r="E95" s="879"/>
      <c r="F95" s="875"/>
      <c r="G95" s="880"/>
      <c r="H95" s="880"/>
      <c r="I95" s="875"/>
      <c r="J95" s="880"/>
      <c r="K95" s="875"/>
      <c r="L95" s="880"/>
      <c r="M95" s="880"/>
      <c r="N95" s="875"/>
      <c r="O95" s="880"/>
      <c r="P95" s="875"/>
      <c r="Q95" s="878"/>
      <c r="R95" s="497"/>
      <c r="S95" s="374"/>
      <c r="T95" s="374"/>
      <c r="U95" s="374"/>
      <c r="V95" s="374"/>
      <c r="W95" s="374"/>
      <c r="X95" s="374"/>
    </row>
    <row r="96" spans="1:24" ht="12.75">
      <c r="A96" s="363"/>
      <c r="B96" s="364"/>
      <c r="C96" s="497" t="s">
        <v>521</v>
      </c>
      <c r="D96" s="873">
        <v>0.4934402332361516</v>
      </c>
      <c r="E96" s="874"/>
      <c r="F96" s="875"/>
      <c r="G96" s="830">
        <v>0.21170692859039023</v>
      </c>
      <c r="H96" s="830">
        <v>-0.3130611062843904</v>
      </c>
      <c r="I96" s="875"/>
      <c r="J96" s="876">
        <v>-0.9028662420382165</v>
      </c>
      <c r="K96" s="875"/>
      <c r="L96" s="830">
        <v>0.6865671641791045</v>
      </c>
      <c r="M96" s="830">
        <v>-0.5258620689655172</v>
      </c>
      <c r="N96" s="875"/>
      <c r="O96" s="876">
        <v>-0.8596750369276218</v>
      </c>
      <c r="P96" s="875"/>
      <c r="Q96" s="873">
        <v>0.04636408003904344</v>
      </c>
      <c r="R96" s="497"/>
      <c r="S96" s="374"/>
      <c r="T96" s="374"/>
      <c r="U96" s="374"/>
      <c r="V96" s="374"/>
      <c r="W96" s="374"/>
      <c r="X96" s="374"/>
    </row>
    <row r="97" spans="1:24" ht="6.75" customHeight="1">
      <c r="A97" s="363"/>
      <c r="B97" s="364"/>
      <c r="C97" s="497"/>
      <c r="D97" s="878"/>
      <c r="E97" s="879"/>
      <c r="F97" s="875"/>
      <c r="G97" s="880"/>
      <c r="H97" s="880"/>
      <c r="I97" s="875"/>
      <c r="J97" s="880"/>
      <c r="K97" s="875"/>
      <c r="L97" s="880"/>
      <c r="M97" s="880"/>
      <c r="N97" s="875"/>
      <c r="O97" s="880"/>
      <c r="P97" s="875"/>
      <c r="Q97" s="878"/>
      <c r="R97" s="497"/>
      <c r="S97" s="374"/>
      <c r="T97" s="374"/>
      <c r="U97" s="374"/>
      <c r="V97" s="374"/>
      <c r="W97" s="374"/>
      <c r="X97" s="374"/>
    </row>
    <row r="98" spans="1:24" ht="12.75">
      <c r="A98" s="363"/>
      <c r="B98" s="364"/>
      <c r="C98" s="497" t="s">
        <v>297</v>
      </c>
      <c r="D98" s="873">
        <v>0.09938144329896907</v>
      </c>
      <c r="E98" s="874"/>
      <c r="F98" s="875"/>
      <c r="G98" s="830">
        <v>-0.23931623931623933</v>
      </c>
      <c r="H98" s="830">
        <v>0.07928029238122013</v>
      </c>
      <c r="I98" s="875"/>
      <c r="J98" s="876">
        <v>-3.283422459893048</v>
      </c>
      <c r="K98" s="875"/>
      <c r="L98" s="830" t="s">
        <v>613</v>
      </c>
      <c r="M98" s="830">
        <v>0.8872180451127819</v>
      </c>
      <c r="N98" s="875"/>
      <c r="O98" s="876">
        <v>-4.605809128630705</v>
      </c>
      <c r="P98" s="875"/>
      <c r="Q98" s="873">
        <v>-0.3259564891222806</v>
      </c>
      <c r="R98" s="497"/>
      <c r="S98" s="374"/>
      <c r="T98" s="374"/>
      <c r="U98" s="374"/>
      <c r="V98" s="374"/>
      <c r="W98" s="374"/>
      <c r="X98" s="374"/>
    </row>
    <row r="99" spans="1:24" ht="6.75" customHeight="1">
      <c r="A99" s="363"/>
      <c r="B99" s="364"/>
      <c r="C99" s="497"/>
      <c r="D99" s="878"/>
      <c r="E99" s="879"/>
      <c r="F99" s="875"/>
      <c r="G99" s="880"/>
      <c r="H99" s="880"/>
      <c r="I99" s="875"/>
      <c r="J99" s="880"/>
      <c r="K99" s="875"/>
      <c r="L99" s="830"/>
      <c r="M99" s="880"/>
      <c r="N99" s="875"/>
      <c r="O99" s="880"/>
      <c r="P99" s="875"/>
      <c r="Q99" s="878"/>
      <c r="R99" s="497"/>
      <c r="S99" s="374"/>
      <c r="T99" s="374"/>
      <c r="U99" s="374"/>
      <c r="V99" s="374"/>
      <c r="W99" s="374"/>
      <c r="X99" s="374"/>
    </row>
    <row r="100" spans="1:24" ht="12.75">
      <c r="A100" s="363"/>
      <c r="B100" s="364"/>
      <c r="C100" s="497" t="s">
        <v>522</v>
      </c>
      <c r="D100" s="873">
        <v>-0.06042296072507553</v>
      </c>
      <c r="E100" s="874"/>
      <c r="F100" s="875"/>
      <c r="G100" s="830">
        <v>-0.08849935870029928</v>
      </c>
      <c r="H100" s="830">
        <v>0.27179046801202233</v>
      </c>
      <c r="I100" s="875"/>
      <c r="J100" s="876">
        <v>42.6</v>
      </c>
      <c r="K100" s="875"/>
      <c r="L100" s="830">
        <v>-0.68</v>
      </c>
      <c r="M100" s="830">
        <v>3.2</v>
      </c>
      <c r="N100" s="875"/>
      <c r="O100" s="876">
        <v>9.216666666666667</v>
      </c>
      <c r="P100" s="875"/>
      <c r="Q100" s="873">
        <v>0.5284030010718114</v>
      </c>
      <c r="R100" s="497"/>
      <c r="S100" s="374"/>
      <c r="T100" s="374"/>
      <c r="U100" s="374"/>
      <c r="V100" s="374"/>
      <c r="W100" s="374"/>
      <c r="X100" s="374"/>
    </row>
    <row r="101" spans="1:24" ht="6.75" customHeight="1">
      <c r="A101" s="363"/>
      <c r="B101" s="364"/>
      <c r="C101" s="497"/>
      <c r="D101" s="878"/>
      <c r="E101" s="879"/>
      <c r="F101" s="875"/>
      <c r="G101" s="880"/>
      <c r="H101" s="880"/>
      <c r="I101" s="875"/>
      <c r="J101" s="880"/>
      <c r="K101" s="875"/>
      <c r="L101" s="830"/>
      <c r="M101" s="880"/>
      <c r="N101" s="875"/>
      <c r="O101" s="880"/>
      <c r="P101" s="875"/>
      <c r="Q101" s="878"/>
      <c r="R101" s="497"/>
      <c r="S101" s="374"/>
      <c r="T101" s="374"/>
      <c r="U101" s="374"/>
      <c r="V101" s="374"/>
      <c r="W101" s="374"/>
      <c r="X101" s="374"/>
    </row>
    <row r="102" spans="1:24" ht="12.75">
      <c r="A102" s="363"/>
      <c r="B102" s="364"/>
      <c r="C102" s="497" t="s">
        <v>523</v>
      </c>
      <c r="D102" s="873">
        <v>1.457516339869281</v>
      </c>
      <c r="E102" s="874"/>
      <c r="F102" s="875"/>
      <c r="G102" s="830">
        <v>1.5055248618784531</v>
      </c>
      <c r="H102" s="830">
        <v>-0.149812734082397</v>
      </c>
      <c r="I102" s="875"/>
      <c r="J102" s="876">
        <v>2.297592997811816</v>
      </c>
      <c r="K102" s="875"/>
      <c r="L102" s="830" t="s">
        <v>613</v>
      </c>
      <c r="M102" s="830">
        <v>-2.4545454545454546</v>
      </c>
      <c r="N102" s="875"/>
      <c r="O102" s="876">
        <v>2.2937219730941703</v>
      </c>
      <c r="P102" s="875"/>
      <c r="Q102" s="873">
        <v>1.9534574468085106</v>
      </c>
      <c r="R102" s="497"/>
      <c r="S102" s="374"/>
      <c r="T102" s="374"/>
      <c r="U102" s="374"/>
      <c r="V102" s="374"/>
      <c r="W102" s="374"/>
      <c r="X102" s="374"/>
    </row>
    <row r="103" spans="1:24" ht="6.75" customHeight="1">
      <c r="A103" s="363"/>
      <c r="B103" s="364"/>
      <c r="C103" s="497"/>
      <c r="D103" s="878"/>
      <c r="E103" s="879"/>
      <c r="F103" s="875"/>
      <c r="G103" s="880"/>
      <c r="H103" s="880"/>
      <c r="I103" s="875"/>
      <c r="J103" s="880"/>
      <c r="K103" s="875"/>
      <c r="L103" s="880"/>
      <c r="M103" s="880"/>
      <c r="N103" s="875"/>
      <c r="O103" s="880"/>
      <c r="P103" s="875"/>
      <c r="Q103" s="878"/>
      <c r="R103" s="497"/>
      <c r="S103" s="374"/>
      <c r="T103" s="374"/>
      <c r="U103" s="374"/>
      <c r="V103" s="374"/>
      <c r="W103" s="374"/>
      <c r="X103" s="374"/>
    </row>
    <row r="104" spans="1:24" ht="12.75">
      <c r="A104" s="363"/>
      <c r="B104" s="364"/>
      <c r="C104" s="524" t="s">
        <v>524</v>
      </c>
      <c r="D104" s="881">
        <v>0.25588697017268447</v>
      </c>
      <c r="E104" s="882"/>
      <c r="F104" s="875"/>
      <c r="G104" s="833">
        <v>0.03793198783522256</v>
      </c>
      <c r="H104" s="833">
        <v>-0.06048387096774194</v>
      </c>
      <c r="I104" s="875"/>
      <c r="J104" s="833">
        <v>-0.21715452688904016</v>
      </c>
      <c r="K104" s="875"/>
      <c r="L104" s="833">
        <v>0.31521739130434784</v>
      </c>
      <c r="M104" s="833">
        <v>2.3835616438356166</v>
      </c>
      <c r="N104" s="875"/>
      <c r="O104" s="833">
        <v>-0.08895705521472393</v>
      </c>
      <c r="P104" s="875"/>
      <c r="Q104" s="881">
        <v>0.185625</v>
      </c>
      <c r="R104" s="514"/>
      <c r="S104" s="374"/>
      <c r="T104" s="374"/>
      <c r="U104" s="374"/>
      <c r="V104" s="374"/>
      <c r="W104" s="374"/>
      <c r="X104" s="374"/>
    </row>
    <row r="105" spans="1:24" ht="6.75" customHeight="1">
      <c r="A105" s="363"/>
      <c r="B105" s="364"/>
      <c r="C105" s="497"/>
      <c r="D105" s="878"/>
      <c r="E105" s="879"/>
      <c r="F105" s="875"/>
      <c r="G105" s="880"/>
      <c r="H105" s="839"/>
      <c r="I105" s="875"/>
      <c r="J105" s="880"/>
      <c r="K105" s="875"/>
      <c r="L105" s="839"/>
      <c r="M105" s="839"/>
      <c r="N105" s="875"/>
      <c r="O105" s="880"/>
      <c r="P105" s="875"/>
      <c r="Q105" s="878"/>
      <c r="R105" s="497"/>
      <c r="S105" s="374"/>
      <c r="T105" s="374"/>
      <c r="U105" s="374"/>
      <c r="V105" s="374"/>
      <c r="W105" s="374"/>
      <c r="X105" s="374"/>
    </row>
    <row r="106" spans="1:24" ht="14.25">
      <c r="A106" s="363"/>
      <c r="B106" s="364"/>
      <c r="C106" s="497" t="s">
        <v>533</v>
      </c>
      <c r="D106" s="873">
        <v>0.4411764705882353</v>
      </c>
      <c r="E106" s="874"/>
      <c r="F106" s="875"/>
      <c r="G106" s="830">
        <v>0.027777777777777776</v>
      </c>
      <c r="H106" s="830">
        <v>-0.3684210526315789</v>
      </c>
      <c r="I106" s="875"/>
      <c r="J106" s="876">
        <v>-0.09433962264150944</v>
      </c>
      <c r="K106" s="875"/>
      <c r="L106" s="830">
        <v>0</v>
      </c>
      <c r="M106" s="830">
        <v>0</v>
      </c>
      <c r="N106" s="875"/>
      <c r="O106" s="876">
        <v>-0.2</v>
      </c>
      <c r="P106" s="875"/>
      <c r="Q106" s="873">
        <v>0.24489795918367346</v>
      </c>
      <c r="R106" s="497"/>
      <c r="S106" s="374"/>
      <c r="T106" s="374"/>
      <c r="U106" s="374"/>
      <c r="V106" s="374"/>
      <c r="W106" s="374"/>
      <c r="X106" s="374"/>
    </row>
    <row r="107" spans="1:24" ht="6.75" customHeight="1">
      <c r="A107" s="363"/>
      <c r="B107" s="364"/>
      <c r="C107" s="497"/>
      <c r="D107" s="878"/>
      <c r="E107" s="879"/>
      <c r="F107" s="875"/>
      <c r="G107" s="880"/>
      <c r="H107" s="839"/>
      <c r="I107" s="875"/>
      <c r="J107" s="880"/>
      <c r="K107" s="875"/>
      <c r="L107" s="839"/>
      <c r="M107" s="839"/>
      <c r="N107" s="875"/>
      <c r="O107" s="880"/>
      <c r="P107" s="875"/>
      <c r="Q107" s="878"/>
      <c r="R107" s="497"/>
      <c r="S107" s="374"/>
      <c r="T107" s="374"/>
      <c r="U107" s="374"/>
      <c r="V107" s="374"/>
      <c r="W107" s="374"/>
      <c r="X107" s="374"/>
    </row>
    <row r="108" spans="1:24" ht="12.75">
      <c r="A108" s="363"/>
      <c r="B108" s="364"/>
      <c r="C108" s="524" t="s">
        <v>525</v>
      </c>
      <c r="D108" s="881">
        <v>0.2607033639143731</v>
      </c>
      <c r="E108" s="882"/>
      <c r="F108" s="875"/>
      <c r="G108" s="833">
        <v>0.0378917222008041</v>
      </c>
      <c r="H108" s="833">
        <v>-0.060835587616471294</v>
      </c>
      <c r="I108" s="875"/>
      <c r="J108" s="833">
        <v>-0.21287779237844942</v>
      </c>
      <c r="K108" s="875"/>
      <c r="L108" s="833">
        <v>0.31521739130434784</v>
      </c>
      <c r="M108" s="833">
        <v>2.5303030303030303</v>
      </c>
      <c r="N108" s="875"/>
      <c r="O108" s="833">
        <v>-0.093841642228739</v>
      </c>
      <c r="P108" s="875"/>
      <c r="Q108" s="881">
        <v>0.1873862947240752</v>
      </c>
      <c r="R108" s="514"/>
      <c r="S108" s="374"/>
      <c r="T108" s="374"/>
      <c r="U108" s="374"/>
      <c r="V108" s="374"/>
      <c r="W108" s="374"/>
      <c r="X108" s="374"/>
    </row>
    <row r="109" spans="1:24" ht="6.75" customHeight="1">
      <c r="A109" s="363"/>
      <c r="B109" s="364"/>
      <c r="C109" s="497"/>
      <c r="D109" s="878"/>
      <c r="E109" s="879"/>
      <c r="F109" s="875"/>
      <c r="G109" s="880"/>
      <c r="H109" s="880"/>
      <c r="I109" s="839"/>
      <c r="J109" s="880"/>
      <c r="K109" s="875"/>
      <c r="L109" s="880"/>
      <c r="M109" s="880"/>
      <c r="N109" s="875"/>
      <c r="O109" s="880"/>
      <c r="P109" s="875"/>
      <c r="Q109" s="878"/>
      <c r="R109" s="497"/>
      <c r="S109" s="374"/>
      <c r="T109" s="374"/>
      <c r="U109" s="374"/>
      <c r="V109" s="374"/>
      <c r="W109" s="374"/>
      <c r="X109" s="374"/>
    </row>
    <row r="110" spans="1:24" ht="6.75" customHeight="1">
      <c r="A110" s="363"/>
      <c r="B110" s="364"/>
      <c r="C110" s="497"/>
      <c r="D110" s="878"/>
      <c r="E110" s="879"/>
      <c r="F110" s="875"/>
      <c r="G110" s="880"/>
      <c r="H110" s="880"/>
      <c r="I110" s="839"/>
      <c r="J110" s="880"/>
      <c r="K110" s="875"/>
      <c r="L110" s="880"/>
      <c r="M110" s="880"/>
      <c r="N110" s="875"/>
      <c r="O110" s="880"/>
      <c r="P110" s="875"/>
      <c r="Q110" s="878"/>
      <c r="R110" s="497"/>
      <c r="S110" s="374"/>
      <c r="T110" s="374"/>
      <c r="U110" s="374"/>
      <c r="V110" s="374"/>
      <c r="W110" s="374"/>
      <c r="X110" s="374"/>
    </row>
    <row r="111" spans="1:24" ht="12.75">
      <c r="A111" s="363"/>
      <c r="B111" s="364"/>
      <c r="C111" s="524" t="s">
        <v>526</v>
      </c>
      <c r="D111" s="881">
        <v>0.20661545696817682</v>
      </c>
      <c r="E111" s="882"/>
      <c r="F111" s="875"/>
      <c r="G111" s="833">
        <v>0.12462421426619295</v>
      </c>
      <c r="H111" s="833">
        <v>-0.12626447927040202</v>
      </c>
      <c r="I111" s="839"/>
      <c r="J111" s="833">
        <v>0.1137391304347826</v>
      </c>
      <c r="K111" s="875"/>
      <c r="L111" s="833">
        <v>1.7735849056603774</v>
      </c>
      <c r="M111" s="833">
        <v>-0.015181781861765881</v>
      </c>
      <c r="N111" s="875"/>
      <c r="O111" s="833">
        <v>0.09047799696509863</v>
      </c>
      <c r="P111" s="875"/>
      <c r="Q111" s="881">
        <v>0.1867285955567104</v>
      </c>
      <c r="R111" s="514"/>
      <c r="S111" s="374"/>
      <c r="T111" s="374"/>
      <c r="U111" s="374"/>
      <c r="V111" s="374"/>
      <c r="W111" s="374"/>
      <c r="X111" s="374"/>
    </row>
    <row r="112" spans="1:24" ht="6.75" customHeight="1">
      <c r="A112" s="386"/>
      <c r="B112" s="317"/>
      <c r="C112" s="529"/>
      <c r="D112" s="884"/>
      <c r="E112" s="885"/>
      <c r="F112" s="886"/>
      <c r="G112" s="887"/>
      <c r="H112" s="887"/>
      <c r="I112" s="887"/>
      <c r="J112" s="888"/>
      <c r="K112" s="886"/>
      <c r="L112" s="889"/>
      <c r="M112" s="886"/>
      <c r="N112" s="886"/>
      <c r="O112" s="888"/>
      <c r="P112" s="886"/>
      <c r="Q112" s="890"/>
      <c r="R112" s="536"/>
      <c r="S112" s="374"/>
      <c r="T112" s="374"/>
      <c r="U112" s="374"/>
      <c r="V112" s="374"/>
      <c r="W112" s="374"/>
      <c r="X112" s="374"/>
    </row>
    <row r="113" spans="1:24" ht="6.75" customHeight="1">
      <c r="A113" s="495"/>
      <c r="B113" s="364"/>
      <c r="C113" s="504"/>
      <c r="D113" s="374"/>
      <c r="E113" s="374"/>
      <c r="F113" s="495"/>
      <c r="G113" s="375"/>
      <c r="H113" s="375"/>
      <c r="I113" s="375"/>
      <c r="J113" s="508"/>
      <c r="K113" s="495"/>
      <c r="L113" s="374"/>
      <c r="M113" s="509"/>
      <c r="N113" s="495"/>
      <c r="O113" s="508"/>
      <c r="P113" s="495"/>
      <c r="Q113" s="537"/>
      <c r="S113" s="374"/>
      <c r="T113" s="374"/>
      <c r="U113" s="374"/>
      <c r="V113" s="374"/>
      <c r="W113" s="374"/>
      <c r="X113" s="374"/>
    </row>
    <row r="114" spans="2:17" ht="6.75" customHeight="1">
      <c r="B114" s="364"/>
      <c r="C114" s="364"/>
      <c r="D114" s="473"/>
      <c r="E114" s="473"/>
      <c r="F114" s="474"/>
      <c r="G114" s="446"/>
      <c r="H114" s="446"/>
      <c r="I114" s="446"/>
      <c r="J114" s="538"/>
      <c r="K114" s="441"/>
      <c r="L114" s="446"/>
      <c r="M114" s="446"/>
      <c r="N114" s="446"/>
      <c r="O114" s="446"/>
      <c r="P114" s="446"/>
      <c r="Q114" s="446"/>
    </row>
    <row r="115" spans="2:17" ht="24.75" customHeight="1">
      <c r="B115" s="539"/>
      <c r="C115" s="320"/>
      <c r="D115" s="320"/>
      <c r="E115" s="320"/>
      <c r="F115" s="540"/>
      <c r="G115" s="541"/>
      <c r="H115" s="320"/>
      <c r="I115" s="320"/>
      <c r="J115" s="326"/>
      <c r="K115" s="326"/>
      <c r="L115" s="326"/>
      <c r="M115" s="540"/>
      <c r="N115" s="540"/>
      <c r="O115" s="542"/>
      <c r="P115" s="323"/>
      <c r="Q115" s="446"/>
    </row>
    <row r="116" spans="1:17" ht="12.75" customHeight="1">
      <c r="A116" s="328"/>
      <c r="C116" s="364"/>
      <c r="D116" s="364"/>
      <c r="E116" s="364"/>
      <c r="F116" s="543"/>
      <c r="G116" s="412"/>
      <c r="H116" s="371"/>
      <c r="I116" s="371"/>
      <c r="J116" s="373"/>
      <c r="K116" s="373"/>
      <c r="L116" s="373"/>
      <c r="M116" s="544"/>
      <c r="N116" s="544"/>
      <c r="O116" s="391"/>
      <c r="P116" s="446"/>
      <c r="Q116" s="446"/>
    </row>
    <row r="117" spans="1:17" ht="12.75" customHeight="1">
      <c r="A117" s="308"/>
      <c r="B117" s="451"/>
      <c r="C117" s="310"/>
      <c r="D117" s="310"/>
      <c r="E117" s="310"/>
      <c r="F117" s="310"/>
      <c r="G117" s="545"/>
      <c r="H117" s="546"/>
      <c r="I117" s="546"/>
      <c r="J117" s="547"/>
      <c r="K117" s="309"/>
      <c r="L117" s="309"/>
      <c r="M117" s="309"/>
      <c r="N117" s="548"/>
      <c r="O117" s="549"/>
      <c r="P117" s="454"/>
      <c r="Q117" s="550"/>
    </row>
    <row r="118" spans="1:17" s="354" customFormat="1" ht="28.5" customHeight="1">
      <c r="A118" s="347"/>
      <c r="C118" s="551" t="s">
        <v>535</v>
      </c>
      <c r="D118" s="348"/>
      <c r="E118" s="348"/>
      <c r="F118" s="348"/>
      <c r="G118" s="552"/>
      <c r="H118" s="350"/>
      <c r="I118" s="350"/>
      <c r="J118" s="348"/>
      <c r="K118" s="553"/>
      <c r="L118" s="553"/>
      <c r="M118" s="553"/>
      <c r="O118" s="554" t="s">
        <v>452</v>
      </c>
      <c r="P118" s="554" t="s">
        <v>453</v>
      </c>
      <c r="Q118" s="555" t="s">
        <v>454</v>
      </c>
    </row>
    <row r="119" spans="1:17" s="362" customFormat="1" ht="12.75" customHeight="1">
      <c r="A119" s="556"/>
      <c r="B119" s="557"/>
      <c r="C119" s="558"/>
      <c r="D119" s="558"/>
      <c r="E119" s="558"/>
      <c r="F119" s="559"/>
      <c r="G119" s="560"/>
      <c r="H119" s="561"/>
      <c r="I119" s="561"/>
      <c r="J119" s="562"/>
      <c r="K119" s="562"/>
      <c r="L119" s="562"/>
      <c r="M119" s="562"/>
      <c r="O119" s="563" t="s">
        <v>52</v>
      </c>
      <c r="P119" s="563" t="s">
        <v>52</v>
      </c>
      <c r="Q119" s="564"/>
    </row>
    <row r="120" spans="1:17" ht="6" customHeight="1">
      <c r="A120" s="363"/>
      <c r="B120" s="495"/>
      <c r="C120" s="364"/>
      <c r="D120" s="364"/>
      <c r="E120" s="364"/>
      <c r="F120" s="544"/>
      <c r="G120" s="391"/>
      <c r="H120" s="468"/>
      <c r="I120" s="468"/>
      <c r="J120" s="373"/>
      <c r="K120" s="373"/>
      <c r="L120" s="373"/>
      <c r="M120" s="373"/>
      <c r="O120" s="371"/>
      <c r="P120" s="371"/>
      <c r="Q120" s="372"/>
    </row>
    <row r="121" spans="1:17" ht="3.75" customHeight="1">
      <c r="A121" s="363"/>
      <c r="B121" s="495"/>
      <c r="C121" s="417"/>
      <c r="D121" s="417"/>
      <c r="E121" s="417"/>
      <c r="F121" s="441"/>
      <c r="G121" s="441"/>
      <c r="H121" s="441"/>
      <c r="I121" s="441"/>
      <c r="J121" s="441"/>
      <c r="K121" s="373"/>
      <c r="L121" s="373"/>
      <c r="M121" s="373"/>
      <c r="O121" s="374"/>
      <c r="P121" s="447"/>
      <c r="Q121" s="378"/>
    </row>
    <row r="122" spans="1:17" ht="12.75" customHeight="1">
      <c r="A122" s="363"/>
      <c r="C122" s="364" t="s">
        <v>529</v>
      </c>
      <c r="D122" s="417"/>
      <c r="E122" s="417"/>
      <c r="F122" s="441"/>
      <c r="G122" s="441"/>
      <c r="H122" s="441"/>
      <c r="I122" s="441"/>
      <c r="J122" s="441"/>
      <c r="K122" s="373"/>
      <c r="L122" s="373"/>
      <c r="M122" s="373"/>
      <c r="O122" s="374"/>
      <c r="P122" s="565"/>
      <c r="Q122" s="378"/>
    </row>
    <row r="123" spans="1:17" ht="12.75" customHeight="1">
      <c r="A123" s="363"/>
      <c r="C123" s="495" t="s">
        <v>530</v>
      </c>
      <c r="D123" s="417"/>
      <c r="E123" s="417"/>
      <c r="F123" s="441"/>
      <c r="G123" s="441"/>
      <c r="H123" s="441"/>
      <c r="I123" s="441"/>
      <c r="J123" s="441"/>
      <c r="K123" s="373"/>
      <c r="L123" s="373"/>
      <c r="M123" s="373"/>
      <c r="O123" s="374">
        <v>549.7682170946402</v>
      </c>
      <c r="P123" s="375">
        <v>138.8093129850513</v>
      </c>
      <c r="Q123" s="378">
        <v>2.9568345323741005</v>
      </c>
    </row>
    <row r="124" spans="1:17" ht="6.75" customHeight="1">
      <c r="A124" s="386"/>
      <c r="B124" s="566"/>
      <c r="C124" s="566"/>
      <c r="D124" s="566"/>
      <c r="E124" s="566"/>
      <c r="F124" s="329"/>
      <c r="G124" s="330"/>
      <c r="H124" s="331"/>
      <c r="I124" s="331"/>
      <c r="J124" s="567"/>
      <c r="K124" s="567"/>
      <c r="L124" s="567"/>
      <c r="M124" s="567"/>
      <c r="N124" s="330"/>
      <c r="O124" s="330"/>
      <c r="P124" s="330"/>
      <c r="Q124" s="568"/>
    </row>
    <row r="125" ht="12.75" customHeight="1"/>
    <row r="126" spans="2:3" ht="12.75" customHeight="1">
      <c r="B126" s="459"/>
      <c r="C126" s="459"/>
    </row>
    <row r="127" spans="2:3" ht="12.75" customHeight="1">
      <c r="B127" s="459"/>
      <c r="C127" s="459"/>
    </row>
    <row r="128" spans="2:3" ht="14.25">
      <c r="B128" s="464"/>
      <c r="C128" s="461"/>
    </row>
    <row r="129" spans="2:3" ht="12.75">
      <c r="B129" s="303"/>
      <c r="C129" s="461"/>
    </row>
    <row r="130" spans="2:3" ht="15" customHeight="1">
      <c r="B130" s="569"/>
      <c r="C130" s="465"/>
    </row>
    <row r="131" spans="2:3" ht="14.25">
      <c r="B131" s="464"/>
      <c r="C131" s="461"/>
    </row>
    <row r="132" spans="2:3" ht="12.75">
      <c r="B132" s="303"/>
      <c r="C132" s="461"/>
    </row>
    <row r="133" spans="2:3" ht="12.75">
      <c r="B133" s="303"/>
      <c r="C133" s="461"/>
    </row>
    <row r="134" spans="2:3" ht="15" customHeight="1">
      <c r="B134" s="569"/>
      <c r="C134" s="465"/>
    </row>
    <row r="135" spans="2:3" ht="14.25">
      <c r="B135" s="464"/>
      <c r="C135" s="461"/>
    </row>
    <row r="136" spans="2:3" ht="14.25">
      <c r="B136" s="464"/>
      <c r="C136" s="461"/>
    </row>
    <row r="146" spans="2:3" ht="15.75">
      <c r="B146" s="342"/>
      <c r="C146" s="570"/>
    </row>
    <row r="147" spans="2:3" ht="15">
      <c r="B147" s="571"/>
      <c r="C147" s="570"/>
    </row>
    <row r="148" spans="2:3" ht="12.75">
      <c r="B148" s="495"/>
      <c r="C148" s="364"/>
    </row>
    <row r="149" spans="2:3" ht="12.75">
      <c r="B149" s="495"/>
      <c r="C149" s="364"/>
    </row>
    <row r="150" spans="2:3" ht="12.75">
      <c r="B150" s="495"/>
      <c r="C150" s="373"/>
    </row>
    <row r="151" spans="2:3" ht="12.75">
      <c r="B151" s="495"/>
      <c r="C151" s="373"/>
    </row>
    <row r="152" spans="2:3" ht="12.75">
      <c r="B152" s="495"/>
      <c r="C152" s="373"/>
    </row>
    <row r="153" spans="2:3" ht="12.75">
      <c r="B153" s="495"/>
      <c r="C153" s="373"/>
    </row>
    <row r="154" spans="2:3" ht="12.75">
      <c r="B154" s="495"/>
      <c r="C154" s="373"/>
    </row>
    <row r="155" spans="2:3" ht="12.75">
      <c r="B155" s="495"/>
      <c r="C155" s="373"/>
    </row>
    <row r="156" spans="2:3" ht="12.75">
      <c r="B156" s="495"/>
      <c r="C156" s="373"/>
    </row>
    <row r="157" spans="2:3" ht="12.75">
      <c r="B157" s="495"/>
      <c r="C157" s="373"/>
    </row>
    <row r="158" spans="2:3" ht="12.75">
      <c r="B158" s="495"/>
      <c r="C158" s="364"/>
    </row>
    <row r="159" spans="2:3" ht="12.75">
      <c r="B159" s="495"/>
      <c r="C159" s="416"/>
    </row>
    <row r="160" spans="2:3" ht="15.75">
      <c r="B160" s="342"/>
      <c r="C160" s="570"/>
    </row>
    <row r="161" spans="2:3" ht="12.75">
      <c r="B161" s="416"/>
      <c r="C161" s="364"/>
    </row>
    <row r="162" spans="2:3" ht="12.75">
      <c r="B162" s="416"/>
      <c r="C162" s="364"/>
    </row>
    <row r="163" spans="2:3" ht="12.75">
      <c r="B163" s="416"/>
      <c r="C163" s="373"/>
    </row>
    <row r="164" spans="2:3" ht="12.75">
      <c r="B164" s="416"/>
      <c r="C164" s="373"/>
    </row>
    <row r="165" spans="2:3" ht="12.75">
      <c r="B165" s="416"/>
      <c r="C165" s="373"/>
    </row>
    <row r="166" spans="2:3" ht="12.75">
      <c r="B166" s="416"/>
      <c r="C166" s="373"/>
    </row>
    <row r="167" spans="2:3" ht="12.75">
      <c r="B167" s="416"/>
      <c r="C167" s="373"/>
    </row>
    <row r="168" spans="2:3" ht="12.75">
      <c r="B168" s="416"/>
      <c r="C168" s="373"/>
    </row>
    <row r="169" spans="2:3" ht="12.75">
      <c r="B169" s="416"/>
      <c r="C169" s="373"/>
    </row>
    <row r="170" spans="2:3" ht="12.75">
      <c r="B170" s="416"/>
      <c r="C170" s="364"/>
    </row>
    <row r="171" spans="2:3" ht="12.75">
      <c r="B171" s="416"/>
      <c r="C171" s="364"/>
    </row>
  </sheetData>
  <printOptions/>
  <pageMargins left="0.5905511811023623" right="0.5905511811023623" top="0.5905511811023623" bottom="0.5905511811023623" header="0.5118110236220472" footer="0.5118110236220472"/>
  <pageSetup fitToHeight="1" fitToWidth="1" horizontalDpi="600" verticalDpi="600" orientation="portrait" paperSize="9" scale="51" r:id="rId1"/>
</worksheet>
</file>

<file path=xl/worksheets/sheet27.xml><?xml version="1.0" encoding="utf-8"?>
<worksheet xmlns="http://schemas.openxmlformats.org/spreadsheetml/2006/main" xmlns:r="http://schemas.openxmlformats.org/officeDocument/2006/relationships">
  <sheetPr>
    <pageSetUpPr fitToPage="1"/>
  </sheetPr>
  <dimension ref="A1:U255"/>
  <sheetViews>
    <sheetView zoomScale="75" zoomScaleNormal="75" workbookViewId="0" topLeftCell="A1">
      <selection activeCell="A1" sqref="A1"/>
    </sheetView>
  </sheetViews>
  <sheetFormatPr defaultColWidth="9.00390625" defaultRowHeight="14.25"/>
  <cols>
    <col min="1" max="1" width="1.875" style="301" customWidth="1"/>
    <col min="2" max="2" width="2.75390625" style="301" customWidth="1"/>
    <col min="3" max="3" width="36.875" style="301" customWidth="1"/>
    <col min="4" max="4" width="9.50390625" style="301" customWidth="1"/>
    <col min="5" max="5" width="9.25390625" style="301" customWidth="1"/>
    <col min="6" max="6" width="7.625" style="301" customWidth="1"/>
    <col min="7" max="7" width="1.75390625" style="301" customWidth="1"/>
    <col min="8" max="9" width="9.50390625" style="301" customWidth="1"/>
    <col min="10" max="10" width="7.875" style="301" customWidth="1"/>
    <col min="11" max="11" width="1.625" style="301" customWidth="1"/>
    <col min="12" max="12" width="9.50390625" style="301" customWidth="1"/>
    <col min="13" max="13" width="8.75390625" style="301" customWidth="1"/>
    <col min="14" max="14" width="8.25390625" style="301" customWidth="1"/>
    <col min="15" max="15" width="1.75390625" style="301" customWidth="1"/>
    <col min="16" max="16" width="9.875" style="301" customWidth="1"/>
    <col min="17" max="17" width="9.25390625" style="301" customWidth="1"/>
    <col min="18" max="18" width="8.375" style="301" customWidth="1"/>
    <col min="19" max="16384" width="9.00390625" style="301" customWidth="1"/>
  </cols>
  <sheetData>
    <row r="1" spans="5:18" ht="18">
      <c r="E1" s="302"/>
      <c r="F1" s="302"/>
      <c r="G1" s="303"/>
      <c r="I1" s="572"/>
      <c r="J1" s="303"/>
      <c r="K1" s="303"/>
      <c r="L1" s="303"/>
      <c r="M1" s="303"/>
      <c r="N1" s="303"/>
      <c r="O1" s="303"/>
      <c r="P1" s="459"/>
      <c r="Q1" s="303"/>
      <c r="R1" s="470" t="s">
        <v>621</v>
      </c>
    </row>
    <row r="2" spans="1:18" ht="12.75">
      <c r="A2" s="308"/>
      <c r="B2" s="309"/>
      <c r="C2" s="309"/>
      <c r="D2" s="309"/>
      <c r="E2" s="309"/>
      <c r="F2" s="309"/>
      <c r="G2" s="309"/>
      <c r="H2" s="309"/>
      <c r="I2" s="309"/>
      <c r="J2" s="309"/>
      <c r="K2" s="309"/>
      <c r="L2" s="309"/>
      <c r="M2" s="309"/>
      <c r="N2" s="309"/>
      <c r="O2" s="309"/>
      <c r="P2" s="310"/>
      <c r="Q2" s="309"/>
      <c r="R2" s="311"/>
    </row>
    <row r="3" spans="1:18" ht="18">
      <c r="A3" s="312" t="s">
        <v>536</v>
      </c>
      <c r="B3" s="313"/>
      <c r="C3" s="313"/>
      <c r="D3" s="313"/>
      <c r="E3" s="313"/>
      <c r="F3" s="313"/>
      <c r="G3" s="313"/>
      <c r="H3" s="313"/>
      <c r="I3" s="313"/>
      <c r="J3" s="313"/>
      <c r="K3" s="313"/>
      <c r="L3" s="313"/>
      <c r="M3" s="313"/>
      <c r="N3" s="313"/>
      <c r="O3" s="313"/>
      <c r="P3" s="313"/>
      <c r="Q3" s="313"/>
      <c r="R3" s="314"/>
    </row>
    <row r="4" spans="1:18" ht="12.75">
      <c r="A4" s="386"/>
      <c r="B4" s="316"/>
      <c r="C4" s="316"/>
      <c r="D4" s="316"/>
      <c r="E4" s="316"/>
      <c r="F4" s="316"/>
      <c r="G4" s="316"/>
      <c r="H4" s="316"/>
      <c r="I4" s="316"/>
      <c r="J4" s="316"/>
      <c r="K4" s="316"/>
      <c r="L4" s="316"/>
      <c r="M4" s="316"/>
      <c r="N4" s="316"/>
      <c r="O4" s="316"/>
      <c r="P4" s="317"/>
      <c r="Q4" s="316"/>
      <c r="R4" s="318"/>
    </row>
    <row r="5" spans="1:18" ht="12.75">
      <c r="A5" s="495"/>
      <c r="B5" s="373"/>
      <c r="C5" s="373"/>
      <c r="D5" s="373"/>
      <c r="E5" s="373"/>
      <c r="F5" s="373"/>
      <c r="G5" s="373"/>
      <c r="H5" s="373"/>
      <c r="I5" s="373"/>
      <c r="J5" s="373"/>
      <c r="K5" s="373"/>
      <c r="L5" s="373"/>
      <c r="M5" s="373"/>
      <c r="N5" s="373"/>
      <c r="O5" s="373"/>
      <c r="P5" s="364"/>
      <c r="Q5" s="373"/>
      <c r="R5" s="373"/>
    </row>
    <row r="6" spans="1:18" ht="20.25" customHeight="1">
      <c r="A6" s="392" t="s">
        <v>457</v>
      </c>
      <c r="B6" s="392"/>
      <c r="C6" s="326"/>
      <c r="D6" s="326"/>
      <c r="E6" s="326"/>
      <c r="F6" s="326"/>
      <c r="G6" s="326"/>
      <c r="H6" s="326"/>
      <c r="I6" s="326"/>
      <c r="J6" s="326"/>
      <c r="K6" s="326"/>
      <c r="L6" s="326"/>
      <c r="M6" s="326"/>
      <c r="N6" s="326"/>
      <c r="O6" s="326"/>
      <c r="P6" s="320"/>
      <c r="Q6" s="393"/>
      <c r="R6" s="326"/>
    </row>
    <row r="7" spans="1:18" ht="20.25" customHeight="1">
      <c r="A7" s="373"/>
      <c r="B7" s="573"/>
      <c r="C7" s="373"/>
      <c r="D7" s="373"/>
      <c r="E7" s="373"/>
      <c r="F7" s="373"/>
      <c r="G7" s="373"/>
      <c r="H7" s="373"/>
      <c r="I7" s="373"/>
      <c r="J7" s="373"/>
      <c r="K7" s="373"/>
      <c r="L7" s="373"/>
      <c r="M7" s="373"/>
      <c r="N7" s="373"/>
      <c r="O7" s="373"/>
      <c r="P7" s="364"/>
      <c r="Q7" s="390"/>
      <c r="R7" s="373"/>
    </row>
    <row r="8" spans="1:18" ht="18.75">
      <c r="A8" s="334"/>
      <c r="B8" s="394"/>
      <c r="C8" s="394"/>
      <c r="D8" s="336" t="s">
        <v>458</v>
      </c>
      <c r="E8" s="336"/>
      <c r="F8" s="336"/>
      <c r="G8" s="336"/>
      <c r="H8" s="336" t="s">
        <v>459</v>
      </c>
      <c r="I8" s="336"/>
      <c r="J8" s="336"/>
      <c r="K8" s="336"/>
      <c r="L8" s="336" t="s">
        <v>101</v>
      </c>
      <c r="M8" s="336"/>
      <c r="N8" s="336"/>
      <c r="O8" s="395"/>
      <c r="P8" s="339" t="s">
        <v>495</v>
      </c>
      <c r="Q8" s="396"/>
      <c r="R8" s="340"/>
    </row>
    <row r="9" spans="1:18" ht="15.75">
      <c r="A9" s="341"/>
      <c r="B9" s="503"/>
      <c r="C9" s="503"/>
      <c r="D9" s="574" t="s">
        <v>537</v>
      </c>
      <c r="E9" s="574" t="s">
        <v>538</v>
      </c>
      <c r="F9" s="575" t="s">
        <v>454</v>
      </c>
      <c r="G9" s="575"/>
      <c r="H9" s="574" t="s">
        <v>537</v>
      </c>
      <c r="I9" s="574" t="s">
        <v>538</v>
      </c>
      <c r="J9" s="575" t="s">
        <v>454</v>
      </c>
      <c r="K9" s="575"/>
      <c r="L9" s="574" t="s">
        <v>537</v>
      </c>
      <c r="M9" s="574" t="s">
        <v>538</v>
      </c>
      <c r="N9" s="575" t="s">
        <v>454</v>
      </c>
      <c r="O9" s="576"/>
      <c r="P9" s="574" t="s">
        <v>537</v>
      </c>
      <c r="Q9" s="574" t="s">
        <v>538</v>
      </c>
      <c r="R9" s="577" t="s">
        <v>454</v>
      </c>
    </row>
    <row r="10" spans="1:18" ht="15.75">
      <c r="A10" s="402"/>
      <c r="B10" s="403"/>
      <c r="C10" s="403"/>
      <c r="D10" s="404" t="s">
        <v>52</v>
      </c>
      <c r="E10" s="404" t="s">
        <v>52</v>
      </c>
      <c r="F10" s="404"/>
      <c r="G10" s="404"/>
      <c r="H10" s="404" t="s">
        <v>52</v>
      </c>
      <c r="I10" s="404" t="s">
        <v>52</v>
      </c>
      <c r="J10" s="404"/>
      <c r="K10" s="404"/>
      <c r="L10" s="404" t="s">
        <v>52</v>
      </c>
      <c r="M10" s="404" t="s">
        <v>52</v>
      </c>
      <c r="N10" s="405"/>
      <c r="O10" s="406"/>
      <c r="P10" s="407" t="s">
        <v>52</v>
      </c>
      <c r="Q10" s="408" t="s">
        <v>52</v>
      </c>
      <c r="R10" s="409"/>
    </row>
    <row r="11" spans="1:18" ht="12.75">
      <c r="A11" s="363"/>
      <c r="B11" s="410"/>
      <c r="C11" s="410"/>
      <c r="D11" s="411"/>
      <c r="E11" s="411"/>
      <c r="F11" s="411"/>
      <c r="G11" s="411"/>
      <c r="H11" s="411"/>
      <c r="I11" s="411"/>
      <c r="J11" s="411"/>
      <c r="K11" s="371"/>
      <c r="L11" s="411"/>
      <c r="M11" s="411"/>
      <c r="N11" s="412"/>
      <c r="O11" s="413"/>
      <c r="P11" s="414"/>
      <c r="Q11" s="390"/>
      <c r="R11" s="413"/>
    </row>
    <row r="12" spans="1:18" ht="14.25">
      <c r="A12" s="363"/>
      <c r="B12" s="364" t="s">
        <v>496</v>
      </c>
      <c r="C12" s="415"/>
      <c r="D12" s="411"/>
      <c r="E12" s="411"/>
      <c r="F12" s="411"/>
      <c r="G12" s="411"/>
      <c r="H12" s="411"/>
      <c r="I12" s="411"/>
      <c r="J12" s="411"/>
      <c r="K12" s="371"/>
      <c r="L12" s="411"/>
      <c r="M12" s="411"/>
      <c r="N12" s="411"/>
      <c r="O12" s="413"/>
      <c r="P12" s="414"/>
      <c r="Q12" s="390"/>
      <c r="R12" s="413"/>
    </row>
    <row r="13" spans="1:18" ht="12.75">
      <c r="A13" s="363"/>
      <c r="B13" s="416" t="s">
        <v>460</v>
      </c>
      <c r="C13" s="416"/>
      <c r="D13" s="578"/>
      <c r="E13" s="578"/>
      <c r="F13" s="373"/>
      <c r="G13" s="411"/>
      <c r="H13" s="373"/>
      <c r="I13" s="373"/>
      <c r="J13" s="373"/>
      <c r="K13" s="371"/>
      <c r="L13" s="373"/>
      <c r="M13" s="373"/>
      <c r="N13" s="373"/>
      <c r="O13" s="413"/>
      <c r="P13" s="414"/>
      <c r="Q13" s="373"/>
      <c r="R13" s="413"/>
    </row>
    <row r="14" spans="1:18" ht="12.75">
      <c r="A14" s="363"/>
      <c r="B14" s="417" t="s">
        <v>461</v>
      </c>
      <c r="C14" s="417"/>
      <c r="D14" s="374">
        <v>2</v>
      </c>
      <c r="E14" s="375">
        <v>1</v>
      </c>
      <c r="F14" s="830">
        <v>1</v>
      </c>
      <c r="G14" s="371"/>
      <c r="H14" s="374">
        <v>2</v>
      </c>
      <c r="I14" s="375">
        <v>2</v>
      </c>
      <c r="J14" s="830">
        <v>0</v>
      </c>
      <c r="K14" s="371"/>
      <c r="L14" s="374">
        <v>4</v>
      </c>
      <c r="M14" s="375">
        <v>3</v>
      </c>
      <c r="N14" s="830">
        <v>0.3333333333333333</v>
      </c>
      <c r="O14" s="418"/>
      <c r="P14" s="419">
        <v>2.2</v>
      </c>
      <c r="Q14" s="420">
        <v>2.1</v>
      </c>
      <c r="R14" s="834">
        <v>0</v>
      </c>
    </row>
    <row r="15" spans="1:18" ht="12.75" hidden="1">
      <c r="A15" s="363"/>
      <c r="B15" s="417" t="s">
        <v>462</v>
      </c>
      <c r="C15" s="417"/>
      <c r="D15" s="374">
        <v>0</v>
      </c>
      <c r="E15" s="375">
        <v>0</v>
      </c>
      <c r="F15" s="830">
        <v>0</v>
      </c>
      <c r="G15" s="371"/>
      <c r="H15" s="374">
        <v>0</v>
      </c>
      <c r="I15" s="375">
        <v>0</v>
      </c>
      <c r="J15" s="830">
        <v>0</v>
      </c>
      <c r="K15" s="371"/>
      <c r="L15" s="374">
        <v>0</v>
      </c>
      <c r="M15" s="375">
        <v>0</v>
      </c>
      <c r="N15" s="830">
        <v>0</v>
      </c>
      <c r="O15" s="418"/>
      <c r="P15" s="374">
        <v>0</v>
      </c>
      <c r="Q15" s="420">
        <v>0</v>
      </c>
      <c r="R15" s="834">
        <v>0</v>
      </c>
    </row>
    <row r="16" spans="1:18" ht="12.75">
      <c r="A16" s="363"/>
      <c r="B16" s="417" t="s">
        <v>463</v>
      </c>
      <c r="C16" s="417"/>
      <c r="D16" s="374">
        <v>2</v>
      </c>
      <c r="E16" s="375">
        <v>3</v>
      </c>
      <c r="F16" s="830">
        <v>-0.3333333333333333</v>
      </c>
      <c r="G16" s="371"/>
      <c r="H16" s="374">
        <v>0</v>
      </c>
      <c r="I16" s="375">
        <v>0</v>
      </c>
      <c r="J16" s="830" t="s">
        <v>613</v>
      </c>
      <c r="K16" s="371"/>
      <c r="L16" s="374">
        <v>2</v>
      </c>
      <c r="M16" s="375">
        <v>3</v>
      </c>
      <c r="N16" s="830">
        <v>-0.3333333333333333</v>
      </c>
      <c r="O16" s="418"/>
      <c r="P16" s="374">
        <v>0.2</v>
      </c>
      <c r="Q16" s="375">
        <v>0.3</v>
      </c>
      <c r="R16" s="834">
        <v>0</v>
      </c>
    </row>
    <row r="17" spans="1:18" ht="12.75">
      <c r="A17" s="363"/>
      <c r="B17" s="417" t="s">
        <v>465</v>
      </c>
      <c r="C17" s="417"/>
      <c r="D17" s="374">
        <v>0</v>
      </c>
      <c r="E17" s="375">
        <v>0</v>
      </c>
      <c r="F17" s="830" t="s">
        <v>613</v>
      </c>
      <c r="G17" s="371"/>
      <c r="H17" s="374">
        <v>0</v>
      </c>
      <c r="I17" s="375">
        <v>1</v>
      </c>
      <c r="J17" s="830" t="s">
        <v>613</v>
      </c>
      <c r="K17" s="371"/>
      <c r="L17" s="374">
        <v>0</v>
      </c>
      <c r="M17" s="375">
        <v>1</v>
      </c>
      <c r="N17" s="830" t="s">
        <v>613</v>
      </c>
      <c r="O17" s="418"/>
      <c r="P17" s="374">
        <v>0</v>
      </c>
      <c r="Q17" s="375">
        <v>1</v>
      </c>
      <c r="R17" s="834" t="s">
        <v>613</v>
      </c>
    </row>
    <row r="18" spans="1:18" ht="12.75">
      <c r="A18" s="363"/>
      <c r="B18" s="417" t="s">
        <v>466</v>
      </c>
      <c r="C18" s="417"/>
      <c r="D18" s="374">
        <v>166</v>
      </c>
      <c r="E18" s="375">
        <v>138</v>
      </c>
      <c r="F18" s="830">
        <v>0.2028985507246377</v>
      </c>
      <c r="G18" s="371"/>
      <c r="H18" s="374">
        <v>0</v>
      </c>
      <c r="I18" s="375">
        <v>0</v>
      </c>
      <c r="J18" s="830" t="s">
        <v>613</v>
      </c>
      <c r="K18" s="371"/>
      <c r="L18" s="374">
        <v>166</v>
      </c>
      <c r="M18" s="375">
        <v>138</v>
      </c>
      <c r="N18" s="830">
        <v>0.2028985507246377</v>
      </c>
      <c r="O18" s="418"/>
      <c r="P18" s="442">
        <v>16.6</v>
      </c>
      <c r="Q18" s="375">
        <v>13.8</v>
      </c>
      <c r="R18" s="834">
        <v>0.21428571428571427</v>
      </c>
    </row>
    <row r="19" spans="1:18" ht="12.75">
      <c r="A19" s="363"/>
      <c r="B19" s="422" t="s">
        <v>467</v>
      </c>
      <c r="C19" s="422"/>
      <c r="D19" s="423">
        <v>170</v>
      </c>
      <c r="E19" s="424">
        <v>142</v>
      </c>
      <c r="F19" s="832">
        <v>0.19718309859154928</v>
      </c>
      <c r="G19" s="371"/>
      <c r="H19" s="423">
        <v>2</v>
      </c>
      <c r="I19" s="424">
        <v>3</v>
      </c>
      <c r="J19" s="832">
        <v>-0.3333333333333333</v>
      </c>
      <c r="K19" s="371"/>
      <c r="L19" s="423">
        <v>172</v>
      </c>
      <c r="M19" s="424">
        <v>145</v>
      </c>
      <c r="N19" s="832">
        <v>0.18620689655172415</v>
      </c>
      <c r="O19" s="418"/>
      <c r="P19" s="423">
        <v>19</v>
      </c>
      <c r="Q19" s="424">
        <v>17.2</v>
      </c>
      <c r="R19" s="835">
        <v>0.11764705882352941</v>
      </c>
    </row>
    <row r="20" spans="1:18" ht="12.75">
      <c r="A20" s="363"/>
      <c r="B20" s="417" t="s">
        <v>468</v>
      </c>
      <c r="C20" s="417"/>
      <c r="D20" s="374">
        <v>13</v>
      </c>
      <c r="E20" s="375">
        <v>0</v>
      </c>
      <c r="F20" s="831" t="s">
        <v>613</v>
      </c>
      <c r="G20" s="371"/>
      <c r="H20" s="374">
        <v>0</v>
      </c>
      <c r="I20" s="375">
        <v>0</v>
      </c>
      <c r="J20" s="830" t="s">
        <v>613</v>
      </c>
      <c r="K20" s="371"/>
      <c r="L20" s="374">
        <v>13</v>
      </c>
      <c r="M20" s="375">
        <v>0</v>
      </c>
      <c r="N20" s="830" t="s">
        <v>613</v>
      </c>
      <c r="O20" s="418"/>
      <c r="P20" s="374">
        <v>1.3</v>
      </c>
      <c r="Q20" s="375">
        <v>0</v>
      </c>
      <c r="R20" s="834" t="s">
        <v>613</v>
      </c>
    </row>
    <row r="21" spans="1:18" ht="12.75">
      <c r="A21" s="363"/>
      <c r="B21" s="364" t="s">
        <v>101</v>
      </c>
      <c r="C21" s="364"/>
      <c r="D21" s="426">
        <v>183</v>
      </c>
      <c r="E21" s="427">
        <v>142</v>
      </c>
      <c r="F21" s="833">
        <v>0.2887323943661972</v>
      </c>
      <c r="G21" s="371"/>
      <c r="H21" s="426">
        <v>2</v>
      </c>
      <c r="I21" s="427">
        <v>3</v>
      </c>
      <c r="J21" s="833">
        <v>-0.3333333333333333</v>
      </c>
      <c r="K21" s="371"/>
      <c r="L21" s="426">
        <v>185</v>
      </c>
      <c r="M21" s="427">
        <v>145</v>
      </c>
      <c r="N21" s="833">
        <v>0.27586206896551724</v>
      </c>
      <c r="O21" s="418"/>
      <c r="P21" s="426">
        <v>20.3</v>
      </c>
      <c r="Q21" s="427">
        <v>17.2</v>
      </c>
      <c r="R21" s="836">
        <v>0.17647058823529413</v>
      </c>
    </row>
    <row r="22" spans="1:18" ht="12.75">
      <c r="A22" s="363"/>
      <c r="B22" s="373"/>
      <c r="C22" s="373"/>
      <c r="D22" s="365"/>
      <c r="E22" s="366"/>
      <c r="F22" s="839"/>
      <c r="G22" s="371"/>
      <c r="H22" s="374"/>
      <c r="I22" s="375"/>
      <c r="J22" s="839"/>
      <c r="K22" s="371"/>
      <c r="L22" s="374"/>
      <c r="M22" s="375"/>
      <c r="N22" s="839"/>
      <c r="O22" s="418"/>
      <c r="P22" s="430"/>
      <c r="Q22" s="579"/>
      <c r="R22" s="834"/>
    </row>
    <row r="23" spans="1:18" ht="12.75">
      <c r="A23" s="363"/>
      <c r="B23" s="416" t="s">
        <v>469</v>
      </c>
      <c r="C23" s="416"/>
      <c r="D23" s="373"/>
      <c r="E23" s="373"/>
      <c r="F23" s="891"/>
      <c r="G23" s="411"/>
      <c r="H23" s="373"/>
      <c r="I23" s="373"/>
      <c r="J23" s="891"/>
      <c r="K23" s="371"/>
      <c r="L23" s="373"/>
      <c r="M23" s="373"/>
      <c r="N23" s="891"/>
      <c r="O23" s="413"/>
      <c r="P23" s="414"/>
      <c r="Q23" s="373"/>
      <c r="R23" s="843"/>
    </row>
    <row r="24" spans="1:18" ht="12.75" hidden="1">
      <c r="A24" s="363"/>
      <c r="B24" s="417" t="s">
        <v>461</v>
      </c>
      <c r="C24" s="417"/>
      <c r="D24" s="374">
        <v>0</v>
      </c>
      <c r="E24" s="375">
        <v>0</v>
      </c>
      <c r="F24" s="830">
        <v>0</v>
      </c>
      <c r="G24" s="371"/>
      <c r="H24" s="374">
        <v>0</v>
      </c>
      <c r="I24" s="375">
        <v>0</v>
      </c>
      <c r="J24" s="830">
        <v>0</v>
      </c>
      <c r="K24" s="371"/>
      <c r="L24" s="374">
        <v>0</v>
      </c>
      <c r="M24" s="375">
        <v>0</v>
      </c>
      <c r="N24" s="830">
        <v>0</v>
      </c>
      <c r="O24" s="418"/>
      <c r="P24" s="419">
        <v>0</v>
      </c>
      <c r="Q24" s="375">
        <v>0</v>
      </c>
      <c r="R24" s="834">
        <v>0</v>
      </c>
    </row>
    <row r="25" spans="1:18" ht="12.75">
      <c r="A25" s="363"/>
      <c r="B25" s="417" t="s">
        <v>462</v>
      </c>
      <c r="C25" s="417"/>
      <c r="D25" s="374">
        <v>45</v>
      </c>
      <c r="E25" s="375">
        <v>39</v>
      </c>
      <c r="F25" s="830">
        <v>0.15384615384615385</v>
      </c>
      <c r="G25" s="371"/>
      <c r="H25" s="374">
        <v>33</v>
      </c>
      <c r="I25" s="375">
        <v>30</v>
      </c>
      <c r="J25" s="830">
        <v>0.1</v>
      </c>
      <c r="K25" s="371"/>
      <c r="L25" s="374">
        <v>78</v>
      </c>
      <c r="M25" s="375">
        <v>69</v>
      </c>
      <c r="N25" s="830">
        <v>0.13043478260869565</v>
      </c>
      <c r="O25" s="418"/>
      <c r="P25" s="374">
        <v>37.5</v>
      </c>
      <c r="Q25" s="420">
        <v>33.9</v>
      </c>
      <c r="R25" s="834">
        <v>0.11764705882352941</v>
      </c>
    </row>
    <row r="26" spans="1:18" ht="12.75" hidden="1">
      <c r="A26" s="363"/>
      <c r="B26" s="417" t="s">
        <v>227</v>
      </c>
      <c r="C26" s="417"/>
      <c r="D26" s="374">
        <v>0</v>
      </c>
      <c r="E26" s="375">
        <v>0</v>
      </c>
      <c r="F26" s="830">
        <v>0</v>
      </c>
      <c r="G26" s="371"/>
      <c r="H26" s="374">
        <v>0</v>
      </c>
      <c r="I26" s="375">
        <v>0</v>
      </c>
      <c r="J26" s="830">
        <v>0</v>
      </c>
      <c r="K26" s="371"/>
      <c r="L26" s="374">
        <v>0</v>
      </c>
      <c r="M26" s="375">
        <v>0</v>
      </c>
      <c r="N26" s="830">
        <v>0</v>
      </c>
      <c r="O26" s="418"/>
      <c r="P26" s="374">
        <v>0</v>
      </c>
      <c r="Q26" s="375">
        <v>0</v>
      </c>
      <c r="R26" s="834">
        <v>0</v>
      </c>
    </row>
    <row r="27" spans="1:18" ht="12.75">
      <c r="A27" s="363"/>
      <c r="B27" s="417" t="s">
        <v>466</v>
      </c>
      <c r="C27" s="417"/>
      <c r="D27" s="374">
        <v>68</v>
      </c>
      <c r="E27" s="375">
        <v>56</v>
      </c>
      <c r="F27" s="830">
        <v>0.21428571428571427</v>
      </c>
      <c r="G27" s="371"/>
      <c r="H27" s="374">
        <v>0</v>
      </c>
      <c r="I27" s="375">
        <v>0</v>
      </c>
      <c r="J27" s="830" t="s">
        <v>613</v>
      </c>
      <c r="K27" s="371"/>
      <c r="L27" s="374">
        <v>68</v>
      </c>
      <c r="M27" s="375">
        <v>56</v>
      </c>
      <c r="N27" s="830">
        <v>0.21428571428571427</v>
      </c>
      <c r="O27" s="418"/>
      <c r="P27" s="442">
        <v>6.8</v>
      </c>
      <c r="Q27" s="420">
        <v>5.6</v>
      </c>
      <c r="R27" s="834">
        <v>0.16666666666666666</v>
      </c>
    </row>
    <row r="28" spans="1:18" ht="12.75">
      <c r="A28" s="363"/>
      <c r="B28" s="417" t="s">
        <v>470</v>
      </c>
      <c r="C28" s="417"/>
      <c r="D28" s="872">
        <v>222</v>
      </c>
      <c r="E28" s="375">
        <v>98</v>
      </c>
      <c r="F28" s="830">
        <v>1.2653061224489797</v>
      </c>
      <c r="G28" s="371"/>
      <c r="H28" s="374">
        <v>0</v>
      </c>
      <c r="I28" s="375">
        <v>0</v>
      </c>
      <c r="J28" s="830" t="s">
        <v>613</v>
      </c>
      <c r="K28" s="371"/>
      <c r="L28" s="374">
        <v>222</v>
      </c>
      <c r="M28" s="375">
        <v>98</v>
      </c>
      <c r="N28" s="830">
        <v>1.2653061224489797</v>
      </c>
      <c r="O28" s="418"/>
      <c r="P28" s="580">
        <v>22.2</v>
      </c>
      <c r="Q28" s="420">
        <v>9.8</v>
      </c>
      <c r="R28" s="834">
        <v>1.2</v>
      </c>
    </row>
    <row r="29" spans="1:18" ht="12.75" hidden="1">
      <c r="A29" s="363"/>
      <c r="B29" s="422" t="s">
        <v>467</v>
      </c>
      <c r="C29" s="422"/>
      <c r="D29" s="851">
        <v>335</v>
      </c>
      <c r="E29" s="424">
        <v>193</v>
      </c>
      <c r="F29" s="832">
        <v>0.7357512953367875</v>
      </c>
      <c r="G29" s="371"/>
      <c r="H29" s="423">
        <v>33</v>
      </c>
      <c r="I29" s="424">
        <v>30</v>
      </c>
      <c r="J29" s="832">
        <v>0.1</v>
      </c>
      <c r="K29" s="371"/>
      <c r="L29" s="423">
        <v>368</v>
      </c>
      <c r="M29" s="424">
        <v>223</v>
      </c>
      <c r="N29" s="832">
        <v>0.6502242152466368</v>
      </c>
      <c r="O29" s="418"/>
      <c r="P29" s="423">
        <v>66.5</v>
      </c>
      <c r="Q29" s="424">
        <v>49.3</v>
      </c>
      <c r="R29" s="835">
        <v>0.3673469387755102</v>
      </c>
    </row>
    <row r="30" spans="1:18" ht="12.75" hidden="1">
      <c r="A30" s="363"/>
      <c r="B30" s="417"/>
      <c r="C30" s="417"/>
      <c r="D30" s="872"/>
      <c r="E30" s="375"/>
      <c r="F30" s="831"/>
      <c r="G30" s="371"/>
      <c r="H30" s="374"/>
      <c r="I30" s="375"/>
      <c r="J30" s="831"/>
      <c r="K30" s="371"/>
      <c r="L30" s="374"/>
      <c r="M30" s="375"/>
      <c r="N30" s="831"/>
      <c r="O30" s="418"/>
      <c r="P30" s="374"/>
      <c r="Q30" s="375"/>
      <c r="R30" s="893"/>
    </row>
    <row r="31" spans="1:18" ht="12.75">
      <c r="A31" s="363"/>
      <c r="B31" s="364" t="s">
        <v>101</v>
      </c>
      <c r="C31" s="364"/>
      <c r="D31" s="871">
        <v>335</v>
      </c>
      <c r="E31" s="427">
        <v>193</v>
      </c>
      <c r="F31" s="833">
        <v>0.7357512953367875</v>
      </c>
      <c r="G31" s="371"/>
      <c r="H31" s="426">
        <v>33</v>
      </c>
      <c r="I31" s="427">
        <v>30</v>
      </c>
      <c r="J31" s="833">
        <v>0.1</v>
      </c>
      <c r="K31" s="371"/>
      <c r="L31" s="426">
        <v>368</v>
      </c>
      <c r="M31" s="427">
        <v>223</v>
      </c>
      <c r="N31" s="833">
        <v>0.6502242152466368</v>
      </c>
      <c r="O31" s="418"/>
      <c r="P31" s="426">
        <v>66.5</v>
      </c>
      <c r="Q31" s="427">
        <v>49.3</v>
      </c>
      <c r="R31" s="836">
        <v>0.3673469387755102</v>
      </c>
    </row>
    <row r="32" spans="1:18" ht="12.75">
      <c r="A32" s="363"/>
      <c r="B32" s="364"/>
      <c r="C32" s="415"/>
      <c r="D32" s="903"/>
      <c r="E32" s="411"/>
      <c r="F32" s="841"/>
      <c r="G32" s="411"/>
      <c r="H32" s="411"/>
      <c r="I32" s="411"/>
      <c r="J32" s="841"/>
      <c r="K32" s="371"/>
      <c r="L32" s="411"/>
      <c r="M32" s="411"/>
      <c r="N32" s="841"/>
      <c r="O32" s="413"/>
      <c r="P32" s="414"/>
      <c r="Q32" s="390"/>
      <c r="R32" s="843"/>
    </row>
    <row r="33" spans="1:18" ht="12.75">
      <c r="A33" s="363"/>
      <c r="B33" s="416" t="s">
        <v>471</v>
      </c>
      <c r="C33" s="416"/>
      <c r="D33" s="872"/>
      <c r="E33" s="366"/>
      <c r="F33" s="839"/>
      <c r="G33" s="371"/>
      <c r="H33" s="374"/>
      <c r="I33" s="375"/>
      <c r="J33" s="839"/>
      <c r="K33" s="371"/>
      <c r="L33" s="374"/>
      <c r="M33" s="375"/>
      <c r="N33" s="839"/>
      <c r="O33" s="418"/>
      <c r="P33" s="430"/>
      <c r="Q33" s="579"/>
      <c r="R33" s="834"/>
    </row>
    <row r="34" spans="1:18" ht="12.75">
      <c r="A34" s="363"/>
      <c r="B34" s="417" t="s">
        <v>461</v>
      </c>
      <c r="C34" s="417"/>
      <c r="D34" s="872">
        <v>10</v>
      </c>
      <c r="E34" s="375">
        <v>11</v>
      </c>
      <c r="F34" s="830">
        <v>-0.09090909090909091</v>
      </c>
      <c r="G34" s="371"/>
      <c r="H34" s="374">
        <v>1</v>
      </c>
      <c r="I34" s="375">
        <v>4</v>
      </c>
      <c r="J34" s="830">
        <v>-0.75</v>
      </c>
      <c r="K34" s="371"/>
      <c r="L34" s="374">
        <v>11</v>
      </c>
      <c r="M34" s="375">
        <v>15</v>
      </c>
      <c r="N34" s="830">
        <v>-0.26666666666666666</v>
      </c>
      <c r="O34" s="418"/>
      <c r="P34" s="374">
        <v>2</v>
      </c>
      <c r="Q34" s="420">
        <v>5.1</v>
      </c>
      <c r="R34" s="834">
        <v>-0.6</v>
      </c>
    </row>
    <row r="35" spans="1:18" ht="12.75">
      <c r="A35" s="363"/>
      <c r="B35" s="417" t="s">
        <v>462</v>
      </c>
      <c r="C35" s="417"/>
      <c r="D35" s="872">
        <v>7</v>
      </c>
      <c r="E35" s="375">
        <v>29</v>
      </c>
      <c r="F35" s="830">
        <v>-0.7586206896551724</v>
      </c>
      <c r="G35" s="371"/>
      <c r="H35" s="374">
        <v>2</v>
      </c>
      <c r="I35" s="375">
        <v>1</v>
      </c>
      <c r="J35" s="830">
        <v>1</v>
      </c>
      <c r="K35" s="371"/>
      <c r="L35" s="374">
        <v>9</v>
      </c>
      <c r="M35" s="375">
        <v>30</v>
      </c>
      <c r="N35" s="830">
        <v>-0.7</v>
      </c>
      <c r="O35" s="418"/>
      <c r="P35" s="419">
        <v>2.7</v>
      </c>
      <c r="Q35" s="375">
        <v>3.9</v>
      </c>
      <c r="R35" s="834">
        <v>-0.25</v>
      </c>
    </row>
    <row r="36" spans="1:18" ht="12.75">
      <c r="A36" s="363"/>
      <c r="B36" s="417" t="s">
        <v>463</v>
      </c>
      <c r="C36" s="417"/>
      <c r="D36" s="872">
        <v>43</v>
      </c>
      <c r="E36" s="375">
        <v>162</v>
      </c>
      <c r="F36" s="830">
        <v>-0.7345679012345679</v>
      </c>
      <c r="G36" s="371"/>
      <c r="H36" s="374">
        <v>0</v>
      </c>
      <c r="I36" s="375">
        <v>0</v>
      </c>
      <c r="J36" s="830" t="s">
        <v>613</v>
      </c>
      <c r="K36" s="371"/>
      <c r="L36" s="374">
        <v>43</v>
      </c>
      <c r="M36" s="375">
        <v>162</v>
      </c>
      <c r="N36" s="830">
        <v>-0.7345679012345679</v>
      </c>
      <c r="O36" s="418"/>
      <c r="P36" s="374">
        <v>4.3</v>
      </c>
      <c r="Q36" s="420">
        <v>16.2</v>
      </c>
      <c r="R36" s="834">
        <v>-0.75</v>
      </c>
    </row>
    <row r="37" spans="1:18" ht="12.75">
      <c r="A37" s="363"/>
      <c r="B37" s="417" t="s">
        <v>464</v>
      </c>
      <c r="C37" s="417"/>
      <c r="D37" s="872">
        <v>250</v>
      </c>
      <c r="E37" s="375">
        <v>114</v>
      </c>
      <c r="F37" s="830">
        <v>1.1929824561403508</v>
      </c>
      <c r="G37" s="371"/>
      <c r="H37" s="374">
        <v>0</v>
      </c>
      <c r="I37" s="375">
        <v>0</v>
      </c>
      <c r="J37" s="830" t="s">
        <v>613</v>
      </c>
      <c r="K37" s="371"/>
      <c r="L37" s="374">
        <v>250</v>
      </c>
      <c r="M37" s="375">
        <v>114</v>
      </c>
      <c r="N37" s="830">
        <v>1.1929824561403508</v>
      </c>
      <c r="O37" s="418"/>
      <c r="P37" s="872">
        <v>25</v>
      </c>
      <c r="Q37" s="420">
        <v>11.4</v>
      </c>
      <c r="R37" s="834">
        <v>1.2727272727272727</v>
      </c>
    </row>
    <row r="38" spans="1:18" ht="12.75">
      <c r="A38" s="363"/>
      <c r="B38" s="417" t="s">
        <v>465</v>
      </c>
      <c r="C38" s="417"/>
      <c r="D38" s="872">
        <v>0</v>
      </c>
      <c r="E38" s="375">
        <v>0</v>
      </c>
      <c r="F38" s="830" t="s">
        <v>613</v>
      </c>
      <c r="G38" s="371"/>
      <c r="H38" s="374">
        <v>1</v>
      </c>
      <c r="I38" s="375">
        <v>2</v>
      </c>
      <c r="J38" s="830">
        <v>-0.5</v>
      </c>
      <c r="K38" s="371"/>
      <c r="L38" s="872">
        <v>1</v>
      </c>
      <c r="M38" s="375">
        <v>2</v>
      </c>
      <c r="N38" s="830">
        <v>-0.5</v>
      </c>
      <c r="O38" s="418"/>
      <c r="P38" s="872">
        <v>1</v>
      </c>
      <c r="Q38" s="420">
        <v>2</v>
      </c>
      <c r="R38" s="834">
        <v>-0.5</v>
      </c>
    </row>
    <row r="39" spans="1:18" ht="12.75">
      <c r="A39" s="363"/>
      <c r="B39" s="417" t="s">
        <v>466</v>
      </c>
      <c r="C39" s="417"/>
      <c r="D39" s="872">
        <v>326</v>
      </c>
      <c r="E39" s="375">
        <v>233</v>
      </c>
      <c r="F39" s="830">
        <v>0.39914163090128757</v>
      </c>
      <c r="G39" s="371"/>
      <c r="H39" s="374">
        <v>0</v>
      </c>
      <c r="I39" s="375">
        <v>0</v>
      </c>
      <c r="J39" s="830" t="s">
        <v>613</v>
      </c>
      <c r="K39" s="371"/>
      <c r="L39" s="872">
        <v>326</v>
      </c>
      <c r="M39" s="375">
        <v>233</v>
      </c>
      <c r="N39" s="830">
        <v>0.39914163090128757</v>
      </c>
      <c r="O39" s="418"/>
      <c r="P39" s="904">
        <v>32.6</v>
      </c>
      <c r="Q39" s="375">
        <v>23.3</v>
      </c>
      <c r="R39" s="834">
        <v>0.43478260869565216</v>
      </c>
    </row>
    <row r="40" spans="1:18" ht="12.75" hidden="1">
      <c r="A40" s="363"/>
      <c r="B40" s="417"/>
      <c r="C40" s="417"/>
      <c r="D40" s="872"/>
      <c r="E40" s="375"/>
      <c r="F40" s="830"/>
      <c r="G40" s="371"/>
      <c r="H40" s="374"/>
      <c r="I40" s="375"/>
      <c r="J40" s="831"/>
      <c r="K40" s="371"/>
      <c r="L40" s="872"/>
      <c r="M40" s="375"/>
      <c r="N40" s="830"/>
      <c r="O40" s="418"/>
      <c r="P40" s="850"/>
      <c r="Q40" s="420"/>
      <c r="R40" s="834"/>
    </row>
    <row r="41" spans="1:18" ht="12.75">
      <c r="A41" s="363"/>
      <c r="B41" s="422" t="s">
        <v>467</v>
      </c>
      <c r="C41" s="422"/>
      <c r="D41" s="851">
        <v>636</v>
      </c>
      <c r="E41" s="424">
        <v>549</v>
      </c>
      <c r="F41" s="832">
        <v>0.15846994535519127</v>
      </c>
      <c r="G41" s="371"/>
      <c r="H41" s="423">
        <v>4</v>
      </c>
      <c r="I41" s="424">
        <v>7</v>
      </c>
      <c r="J41" s="832">
        <v>-0.42857142857142855</v>
      </c>
      <c r="K41" s="371"/>
      <c r="L41" s="851">
        <v>640</v>
      </c>
      <c r="M41" s="424">
        <v>556</v>
      </c>
      <c r="N41" s="832">
        <v>0.1510791366906475</v>
      </c>
      <c r="O41" s="418"/>
      <c r="P41" s="872">
        <v>67.6</v>
      </c>
      <c r="Q41" s="424">
        <v>61.9</v>
      </c>
      <c r="R41" s="835">
        <v>0.0967741935483871</v>
      </c>
    </row>
    <row r="42" spans="1:18" ht="12.75">
      <c r="A42" s="363"/>
      <c r="B42" s="417" t="s">
        <v>468</v>
      </c>
      <c r="C42" s="417"/>
      <c r="D42" s="872">
        <v>-3</v>
      </c>
      <c r="E42" s="375">
        <v>43</v>
      </c>
      <c r="F42" s="830">
        <v>-1.069767441860465</v>
      </c>
      <c r="G42" s="371"/>
      <c r="H42" s="374">
        <v>0</v>
      </c>
      <c r="I42" s="375">
        <v>0</v>
      </c>
      <c r="J42" s="830" t="s">
        <v>613</v>
      </c>
      <c r="K42" s="371"/>
      <c r="L42" s="872">
        <v>-3</v>
      </c>
      <c r="M42" s="375">
        <v>43</v>
      </c>
      <c r="N42" s="830">
        <v>-1.069767441860465</v>
      </c>
      <c r="O42" s="418"/>
      <c r="P42" s="872">
        <v>-0.3</v>
      </c>
      <c r="Q42" s="375">
        <v>4.3</v>
      </c>
      <c r="R42" s="834">
        <v>-1</v>
      </c>
    </row>
    <row r="43" spans="1:18" ht="12.75">
      <c r="A43" s="363"/>
      <c r="B43" s="364" t="s">
        <v>101</v>
      </c>
      <c r="C43" s="364"/>
      <c r="D43" s="871">
        <v>633</v>
      </c>
      <c r="E43" s="427">
        <v>592</v>
      </c>
      <c r="F43" s="833">
        <v>0.06925675675675676</v>
      </c>
      <c r="G43" s="371"/>
      <c r="H43" s="426">
        <v>4</v>
      </c>
      <c r="I43" s="427">
        <v>7</v>
      </c>
      <c r="J43" s="833">
        <v>-0.42857142857142855</v>
      </c>
      <c r="K43" s="371"/>
      <c r="L43" s="871">
        <v>637</v>
      </c>
      <c r="M43" s="427">
        <v>599</v>
      </c>
      <c r="N43" s="833">
        <v>0.06343906510851419</v>
      </c>
      <c r="O43" s="418"/>
      <c r="P43" s="871">
        <v>67.3</v>
      </c>
      <c r="Q43" s="427">
        <v>66.2</v>
      </c>
      <c r="R43" s="836">
        <v>0.015151515151515152</v>
      </c>
    </row>
    <row r="44" spans="1:18" ht="12.75">
      <c r="A44" s="363"/>
      <c r="B44" s="364"/>
      <c r="C44" s="364"/>
      <c r="D44" s="365"/>
      <c r="E44" s="366"/>
      <c r="F44" s="830"/>
      <c r="G44" s="371"/>
      <c r="H44" s="374"/>
      <c r="I44" s="375"/>
      <c r="J44" s="830"/>
      <c r="K44" s="371"/>
      <c r="L44" s="374"/>
      <c r="M44" s="375"/>
      <c r="N44" s="830"/>
      <c r="O44" s="418"/>
      <c r="P44" s="430"/>
      <c r="Q44" s="579"/>
      <c r="R44" s="834"/>
    </row>
    <row r="45" spans="1:18" ht="12.75">
      <c r="A45" s="363"/>
      <c r="B45" s="416" t="s">
        <v>472</v>
      </c>
      <c r="C45" s="364"/>
      <c r="D45" s="365"/>
      <c r="E45" s="366"/>
      <c r="F45" s="830"/>
      <c r="G45" s="371"/>
      <c r="H45" s="374"/>
      <c r="I45" s="375"/>
      <c r="J45" s="830"/>
      <c r="K45" s="371"/>
      <c r="L45" s="374"/>
      <c r="M45" s="375"/>
      <c r="N45" s="830"/>
      <c r="O45" s="418"/>
      <c r="P45" s="430"/>
      <c r="Q45" s="579"/>
      <c r="R45" s="834"/>
    </row>
    <row r="46" spans="1:18" ht="12.75">
      <c r="A46" s="363"/>
      <c r="B46" s="417" t="s">
        <v>463</v>
      </c>
      <c r="C46" s="364"/>
      <c r="D46" s="374">
        <v>0</v>
      </c>
      <c r="E46" s="375">
        <v>1</v>
      </c>
      <c r="F46" s="830" t="s">
        <v>613</v>
      </c>
      <c r="G46" s="371"/>
      <c r="H46" s="374">
        <v>0</v>
      </c>
      <c r="I46" s="374">
        <v>0</v>
      </c>
      <c r="J46" s="830" t="s">
        <v>613</v>
      </c>
      <c r="K46" s="371"/>
      <c r="L46" s="374">
        <v>0</v>
      </c>
      <c r="M46" s="375">
        <v>1</v>
      </c>
      <c r="N46" s="830" t="s">
        <v>613</v>
      </c>
      <c r="O46" s="418"/>
      <c r="P46" s="419">
        <v>0</v>
      </c>
      <c r="Q46" s="375">
        <v>0.1</v>
      </c>
      <c r="R46" s="834" t="s">
        <v>613</v>
      </c>
    </row>
    <row r="47" spans="1:18" ht="12.75">
      <c r="A47" s="363"/>
      <c r="B47" s="417" t="s">
        <v>465</v>
      </c>
      <c r="C47" s="364"/>
      <c r="D47" s="374">
        <v>214</v>
      </c>
      <c r="E47" s="375">
        <v>69</v>
      </c>
      <c r="F47" s="830">
        <v>2.101449275362319</v>
      </c>
      <c r="G47" s="371"/>
      <c r="H47" s="374">
        <v>0</v>
      </c>
      <c r="I47" s="374">
        <v>0</v>
      </c>
      <c r="J47" s="830" t="s">
        <v>613</v>
      </c>
      <c r="K47" s="371"/>
      <c r="L47" s="374">
        <v>214</v>
      </c>
      <c r="M47" s="375">
        <v>69</v>
      </c>
      <c r="N47" s="830">
        <v>2.101449275362319</v>
      </c>
      <c r="O47" s="418"/>
      <c r="P47" s="419">
        <v>21.4</v>
      </c>
      <c r="Q47" s="375">
        <v>6.9</v>
      </c>
      <c r="R47" s="834">
        <v>2</v>
      </c>
    </row>
    <row r="48" spans="1:18" ht="12.75">
      <c r="A48" s="363"/>
      <c r="B48" s="417" t="s">
        <v>466</v>
      </c>
      <c r="C48" s="364"/>
      <c r="D48" s="374">
        <v>53</v>
      </c>
      <c r="E48" s="375">
        <v>23</v>
      </c>
      <c r="F48" s="830">
        <v>1.3043478260869565</v>
      </c>
      <c r="G48" s="371"/>
      <c r="H48" s="374">
        <v>0</v>
      </c>
      <c r="I48" s="374">
        <v>0</v>
      </c>
      <c r="J48" s="830" t="s">
        <v>613</v>
      </c>
      <c r="K48" s="371"/>
      <c r="L48" s="374">
        <v>53</v>
      </c>
      <c r="M48" s="375">
        <v>23</v>
      </c>
      <c r="N48" s="830">
        <v>1.3043478260869565</v>
      </c>
      <c r="O48" s="418"/>
      <c r="P48" s="374">
        <v>5.3</v>
      </c>
      <c r="Q48" s="375">
        <v>2.3</v>
      </c>
      <c r="R48" s="834">
        <v>1.5</v>
      </c>
    </row>
    <row r="49" spans="1:18" ht="12.75">
      <c r="A49" s="363"/>
      <c r="B49" s="417" t="s">
        <v>470</v>
      </c>
      <c r="C49" s="364"/>
      <c r="D49" s="374">
        <v>1108</v>
      </c>
      <c r="E49" s="375">
        <v>0</v>
      </c>
      <c r="F49" s="830" t="s">
        <v>613</v>
      </c>
      <c r="G49" s="371"/>
      <c r="H49" s="374">
        <v>0</v>
      </c>
      <c r="I49" s="374">
        <v>0</v>
      </c>
      <c r="J49" s="831" t="s">
        <v>613</v>
      </c>
      <c r="K49" s="371"/>
      <c r="L49" s="374">
        <v>1108</v>
      </c>
      <c r="M49" s="375">
        <v>0</v>
      </c>
      <c r="N49" s="831" t="s">
        <v>613</v>
      </c>
      <c r="O49" s="418"/>
      <c r="P49" s="374">
        <v>110.8</v>
      </c>
      <c r="Q49" s="375">
        <v>0</v>
      </c>
      <c r="R49" s="893" t="s">
        <v>613</v>
      </c>
    </row>
    <row r="50" spans="1:18" ht="12.75">
      <c r="A50" s="363"/>
      <c r="B50" s="364" t="s">
        <v>101</v>
      </c>
      <c r="C50" s="364"/>
      <c r="D50" s="426">
        <v>1375</v>
      </c>
      <c r="E50" s="427">
        <v>93</v>
      </c>
      <c r="F50" s="833">
        <v>13.78494623655914</v>
      </c>
      <c r="G50" s="371"/>
      <c r="H50" s="426">
        <v>0</v>
      </c>
      <c r="I50" s="427">
        <v>0</v>
      </c>
      <c r="J50" s="833" t="s">
        <v>613</v>
      </c>
      <c r="K50" s="371"/>
      <c r="L50" s="426">
        <v>1375</v>
      </c>
      <c r="M50" s="427">
        <v>93</v>
      </c>
      <c r="N50" s="833">
        <v>13.78494623655914</v>
      </c>
      <c r="O50" s="418"/>
      <c r="P50" s="426">
        <v>137.5</v>
      </c>
      <c r="Q50" s="427">
        <v>9.3</v>
      </c>
      <c r="R50" s="836">
        <v>14.333333333333334</v>
      </c>
    </row>
    <row r="51" spans="1:18" ht="12.75">
      <c r="A51" s="363"/>
      <c r="B51" s="364"/>
      <c r="C51" s="364"/>
      <c r="D51" s="365"/>
      <c r="E51" s="366"/>
      <c r="F51" s="830"/>
      <c r="G51" s="371"/>
      <c r="H51" s="374"/>
      <c r="I51" s="375"/>
      <c r="J51" s="830"/>
      <c r="K51" s="371"/>
      <c r="L51" s="374"/>
      <c r="M51" s="375"/>
      <c r="N51" s="830"/>
      <c r="O51" s="418"/>
      <c r="P51" s="430"/>
      <c r="Q51" s="579"/>
      <c r="R51" s="834"/>
    </row>
    <row r="52" spans="1:18" ht="12.75">
      <c r="A52" s="363"/>
      <c r="B52" s="416" t="s">
        <v>473</v>
      </c>
      <c r="C52" s="416"/>
      <c r="D52" s="365"/>
      <c r="E52" s="366"/>
      <c r="F52" s="839"/>
      <c r="G52" s="371"/>
      <c r="H52" s="374"/>
      <c r="I52" s="375"/>
      <c r="J52" s="839"/>
      <c r="K52" s="371"/>
      <c r="L52" s="374"/>
      <c r="M52" s="375"/>
      <c r="N52" s="839"/>
      <c r="O52" s="418"/>
      <c r="P52" s="430"/>
      <c r="Q52" s="579"/>
      <c r="R52" s="834"/>
    </row>
    <row r="53" spans="1:18" ht="12.75">
      <c r="A53" s="363"/>
      <c r="B53" s="417" t="s">
        <v>461</v>
      </c>
      <c r="C53" s="417"/>
      <c r="D53" s="374">
        <v>12</v>
      </c>
      <c r="E53" s="375">
        <v>12</v>
      </c>
      <c r="F53" s="830">
        <v>0</v>
      </c>
      <c r="G53" s="371"/>
      <c r="H53" s="374">
        <v>3</v>
      </c>
      <c r="I53" s="375">
        <v>6</v>
      </c>
      <c r="J53" s="830">
        <v>-0.5</v>
      </c>
      <c r="K53" s="371"/>
      <c r="L53" s="374">
        <v>15</v>
      </c>
      <c r="M53" s="375">
        <v>18</v>
      </c>
      <c r="N53" s="830">
        <v>-0.16666666666666666</v>
      </c>
      <c r="O53" s="418"/>
      <c r="P53" s="374">
        <v>4.2</v>
      </c>
      <c r="Q53" s="375">
        <v>7.2</v>
      </c>
      <c r="R53" s="834">
        <v>-0.42857142857142855</v>
      </c>
    </row>
    <row r="54" spans="1:18" ht="12.75">
      <c r="A54" s="363"/>
      <c r="B54" s="417" t="s">
        <v>462</v>
      </c>
      <c r="C54" s="417"/>
      <c r="D54" s="374">
        <v>52</v>
      </c>
      <c r="E54" s="375">
        <v>68</v>
      </c>
      <c r="F54" s="830">
        <v>-0.23529411764705882</v>
      </c>
      <c r="G54" s="371"/>
      <c r="H54" s="374">
        <v>35</v>
      </c>
      <c r="I54" s="375">
        <v>31</v>
      </c>
      <c r="J54" s="830">
        <v>0.12903225806451613</v>
      </c>
      <c r="K54" s="371"/>
      <c r="L54" s="374">
        <v>87</v>
      </c>
      <c r="M54" s="375">
        <v>99</v>
      </c>
      <c r="N54" s="830">
        <v>-0.12121212121212122</v>
      </c>
      <c r="O54" s="418"/>
      <c r="P54" s="374">
        <v>40.2</v>
      </c>
      <c r="Q54" s="375">
        <v>37.8</v>
      </c>
      <c r="R54" s="834">
        <v>0.05263157894736842</v>
      </c>
    </row>
    <row r="55" spans="1:18" ht="12.75">
      <c r="A55" s="363"/>
      <c r="B55" s="417" t="s">
        <v>463</v>
      </c>
      <c r="C55" s="417"/>
      <c r="D55" s="374">
        <v>45</v>
      </c>
      <c r="E55" s="375">
        <v>166</v>
      </c>
      <c r="F55" s="830">
        <v>-0.7289156626506024</v>
      </c>
      <c r="G55" s="371"/>
      <c r="H55" s="374">
        <v>0</v>
      </c>
      <c r="I55" s="375">
        <v>0</v>
      </c>
      <c r="J55" s="830" t="s">
        <v>613</v>
      </c>
      <c r="K55" s="371"/>
      <c r="L55" s="374">
        <v>45</v>
      </c>
      <c r="M55" s="375">
        <v>166</v>
      </c>
      <c r="N55" s="830">
        <v>-0.7289156626506024</v>
      </c>
      <c r="O55" s="418"/>
      <c r="P55" s="374">
        <v>4.5</v>
      </c>
      <c r="Q55" s="375">
        <v>16.6</v>
      </c>
      <c r="R55" s="834">
        <v>-0.7058823529411765</v>
      </c>
    </row>
    <row r="56" spans="1:18" ht="12.75">
      <c r="A56" s="363"/>
      <c r="B56" s="417" t="s">
        <v>464</v>
      </c>
      <c r="C56" s="417"/>
      <c r="D56" s="374">
        <v>250</v>
      </c>
      <c r="E56" s="375">
        <v>114</v>
      </c>
      <c r="F56" s="830">
        <v>1.1929824561403508</v>
      </c>
      <c r="G56" s="371"/>
      <c r="H56" s="374">
        <v>0</v>
      </c>
      <c r="I56" s="375">
        <v>0</v>
      </c>
      <c r="J56" s="830" t="s">
        <v>613</v>
      </c>
      <c r="K56" s="371"/>
      <c r="L56" s="374">
        <v>250</v>
      </c>
      <c r="M56" s="375">
        <v>114</v>
      </c>
      <c r="N56" s="830">
        <v>1.1929824561403508</v>
      </c>
      <c r="O56" s="418"/>
      <c r="P56" s="374">
        <v>25</v>
      </c>
      <c r="Q56" s="375">
        <v>11.4</v>
      </c>
      <c r="R56" s="834">
        <v>1.2727272727272727</v>
      </c>
    </row>
    <row r="57" spans="1:18" ht="12.75">
      <c r="A57" s="363"/>
      <c r="B57" s="417" t="s">
        <v>465</v>
      </c>
      <c r="C57" s="417"/>
      <c r="D57" s="374">
        <v>214</v>
      </c>
      <c r="E57" s="375">
        <v>69</v>
      </c>
      <c r="F57" s="830">
        <v>2.101449275362319</v>
      </c>
      <c r="G57" s="371"/>
      <c r="H57" s="374">
        <v>1</v>
      </c>
      <c r="I57" s="375">
        <v>3</v>
      </c>
      <c r="J57" s="830">
        <v>-0.6666666666666666</v>
      </c>
      <c r="K57" s="371"/>
      <c r="L57" s="374">
        <v>215</v>
      </c>
      <c r="M57" s="375">
        <v>72</v>
      </c>
      <c r="N57" s="830">
        <v>1.9861111111111112</v>
      </c>
      <c r="O57" s="418"/>
      <c r="P57" s="374">
        <v>22.4</v>
      </c>
      <c r="Q57" s="375">
        <v>9.9</v>
      </c>
      <c r="R57" s="834">
        <v>1.2</v>
      </c>
    </row>
    <row r="58" spans="1:18" ht="12.75">
      <c r="A58" s="363"/>
      <c r="B58" s="417" t="s">
        <v>466</v>
      </c>
      <c r="C58" s="417"/>
      <c r="D58" s="374">
        <v>613</v>
      </c>
      <c r="E58" s="375">
        <v>450</v>
      </c>
      <c r="F58" s="830">
        <v>0.3622222222222222</v>
      </c>
      <c r="G58" s="371"/>
      <c r="H58" s="374">
        <v>0</v>
      </c>
      <c r="I58" s="375">
        <v>0</v>
      </c>
      <c r="J58" s="830" t="s">
        <v>613</v>
      </c>
      <c r="K58" s="371"/>
      <c r="L58" s="374">
        <v>613</v>
      </c>
      <c r="M58" s="375">
        <v>450</v>
      </c>
      <c r="N58" s="830">
        <v>0.3622222222222222</v>
      </c>
      <c r="O58" s="418"/>
      <c r="P58" s="374">
        <v>61.3</v>
      </c>
      <c r="Q58" s="375">
        <v>45</v>
      </c>
      <c r="R58" s="834">
        <v>0.35555555555555557</v>
      </c>
    </row>
    <row r="59" spans="1:18" ht="12.75">
      <c r="A59" s="363"/>
      <c r="B59" s="417" t="s">
        <v>470</v>
      </c>
      <c r="C59" s="417"/>
      <c r="D59" s="374">
        <v>1330</v>
      </c>
      <c r="E59" s="375">
        <v>98</v>
      </c>
      <c r="F59" s="830">
        <v>12.571428571428571</v>
      </c>
      <c r="G59" s="371"/>
      <c r="H59" s="374">
        <v>0</v>
      </c>
      <c r="I59" s="375">
        <v>0</v>
      </c>
      <c r="J59" s="830" t="s">
        <v>613</v>
      </c>
      <c r="K59" s="371"/>
      <c r="L59" s="374">
        <v>1330</v>
      </c>
      <c r="M59" s="375">
        <v>98</v>
      </c>
      <c r="N59" s="830">
        <v>12.571428571428571</v>
      </c>
      <c r="O59" s="418"/>
      <c r="P59" s="374">
        <v>133</v>
      </c>
      <c r="Q59" s="420">
        <v>9.8</v>
      </c>
      <c r="R59" s="834">
        <v>12.3</v>
      </c>
    </row>
    <row r="60" spans="1:18" ht="12.75">
      <c r="A60" s="363"/>
      <c r="B60" s="422" t="s">
        <v>467</v>
      </c>
      <c r="C60" s="422"/>
      <c r="D60" s="423">
        <v>2516</v>
      </c>
      <c r="E60" s="424">
        <v>977</v>
      </c>
      <c r="F60" s="832">
        <v>1.5752302968270215</v>
      </c>
      <c r="G60" s="371"/>
      <c r="H60" s="423">
        <v>39</v>
      </c>
      <c r="I60" s="424">
        <v>40</v>
      </c>
      <c r="J60" s="832">
        <v>-0.025</v>
      </c>
      <c r="K60" s="371"/>
      <c r="L60" s="423">
        <v>2555</v>
      </c>
      <c r="M60" s="424">
        <v>1017</v>
      </c>
      <c r="N60" s="832">
        <v>1.512291052114061</v>
      </c>
      <c r="O60" s="418"/>
      <c r="P60" s="439">
        <v>290.6</v>
      </c>
      <c r="Q60" s="424">
        <v>137.7</v>
      </c>
      <c r="R60" s="835">
        <v>1.108695652173913</v>
      </c>
    </row>
    <row r="61" spans="1:18" ht="12.75">
      <c r="A61" s="363"/>
      <c r="B61" s="417" t="s">
        <v>468</v>
      </c>
      <c r="C61" s="417"/>
      <c r="D61" s="374">
        <v>10</v>
      </c>
      <c r="E61" s="375">
        <v>43</v>
      </c>
      <c r="F61" s="830">
        <v>-0.7674418604651163</v>
      </c>
      <c r="G61" s="371"/>
      <c r="H61" s="374">
        <v>0</v>
      </c>
      <c r="I61" s="374">
        <v>0</v>
      </c>
      <c r="J61" s="830" t="s">
        <v>613</v>
      </c>
      <c r="K61" s="371"/>
      <c r="L61" s="374">
        <v>10</v>
      </c>
      <c r="M61" s="375">
        <v>43</v>
      </c>
      <c r="N61" s="830">
        <v>-0.7674418604651163</v>
      </c>
      <c r="O61" s="418"/>
      <c r="P61" s="374">
        <v>1</v>
      </c>
      <c r="Q61" s="375">
        <v>4.3</v>
      </c>
      <c r="R61" s="834">
        <v>-0.75</v>
      </c>
    </row>
    <row r="62" spans="1:18" ht="12.75">
      <c r="A62" s="363"/>
      <c r="B62" s="364" t="s">
        <v>474</v>
      </c>
      <c r="C62" s="373"/>
      <c r="D62" s="426">
        <v>2526</v>
      </c>
      <c r="E62" s="427">
        <v>1020</v>
      </c>
      <c r="F62" s="833">
        <v>1.4764705882352942</v>
      </c>
      <c r="G62" s="371"/>
      <c r="H62" s="426">
        <v>39</v>
      </c>
      <c r="I62" s="427">
        <v>40</v>
      </c>
      <c r="J62" s="833">
        <v>-0.025</v>
      </c>
      <c r="K62" s="371"/>
      <c r="L62" s="426">
        <v>2565</v>
      </c>
      <c r="M62" s="427">
        <v>1060</v>
      </c>
      <c r="N62" s="833">
        <v>1.419811320754717</v>
      </c>
      <c r="O62" s="418"/>
      <c r="P62" s="426">
        <v>291.6</v>
      </c>
      <c r="Q62" s="427">
        <v>142</v>
      </c>
      <c r="R62" s="836">
        <v>1.056338028169014</v>
      </c>
    </row>
    <row r="63" spans="1:18" ht="12.75" customHeight="1">
      <c r="A63" s="363"/>
      <c r="B63" s="373"/>
      <c r="C63" s="364"/>
      <c r="D63" s="473"/>
      <c r="E63" s="474"/>
      <c r="F63" s="892"/>
      <c r="G63" s="411"/>
      <c r="H63" s="538"/>
      <c r="I63" s="441"/>
      <c r="J63" s="892"/>
      <c r="K63" s="371"/>
      <c r="L63" s="538"/>
      <c r="M63" s="441"/>
      <c r="N63" s="892"/>
      <c r="O63" s="413"/>
      <c r="P63" s="581"/>
      <c r="Q63" s="578"/>
      <c r="R63" s="894"/>
    </row>
    <row r="64" spans="1:18" ht="14.25">
      <c r="A64" s="363"/>
      <c r="B64" s="416" t="s">
        <v>545</v>
      </c>
      <c r="C64" s="416"/>
      <c r="D64" s="365"/>
      <c r="E64" s="366"/>
      <c r="F64" s="830"/>
      <c r="G64" s="371"/>
      <c r="H64" s="374"/>
      <c r="I64" s="375"/>
      <c r="J64" s="830"/>
      <c r="K64" s="371"/>
      <c r="L64" s="374"/>
      <c r="M64" s="375"/>
      <c r="N64" s="830"/>
      <c r="O64" s="418"/>
      <c r="P64" s="430"/>
      <c r="Q64" s="579"/>
      <c r="R64" s="834"/>
    </row>
    <row r="65" spans="1:18" ht="12.75">
      <c r="A65" s="363"/>
      <c r="B65" s="373" t="s">
        <v>475</v>
      </c>
      <c r="C65" s="417"/>
      <c r="D65" s="538">
        <v>18</v>
      </c>
      <c r="E65" s="441">
        <v>41</v>
      </c>
      <c r="F65" s="830">
        <v>-0.5609756097560976</v>
      </c>
      <c r="G65" s="371"/>
      <c r="H65" s="538">
        <v>1</v>
      </c>
      <c r="I65" s="441">
        <v>0</v>
      </c>
      <c r="J65" s="830" t="s">
        <v>613</v>
      </c>
      <c r="K65" s="371"/>
      <c r="L65" s="374">
        <v>19</v>
      </c>
      <c r="M65" s="375">
        <v>41</v>
      </c>
      <c r="N65" s="830">
        <v>-0.5365853658536586</v>
      </c>
      <c r="O65" s="418"/>
      <c r="P65" s="419">
        <v>2.8</v>
      </c>
      <c r="Q65" s="420">
        <v>4.1</v>
      </c>
      <c r="R65" s="834">
        <v>-0.25</v>
      </c>
    </row>
    <row r="66" spans="1:18" ht="12.75">
      <c r="A66" s="363"/>
      <c r="B66" s="364" t="s">
        <v>476</v>
      </c>
      <c r="C66" s="364"/>
      <c r="D66" s="426">
        <v>18</v>
      </c>
      <c r="E66" s="427">
        <v>41</v>
      </c>
      <c r="F66" s="833">
        <v>-0.5609756097560976</v>
      </c>
      <c r="G66" s="371"/>
      <c r="H66" s="426">
        <v>1</v>
      </c>
      <c r="I66" s="427">
        <v>0</v>
      </c>
      <c r="J66" s="833" t="s">
        <v>613</v>
      </c>
      <c r="K66" s="371"/>
      <c r="L66" s="426">
        <v>19</v>
      </c>
      <c r="M66" s="427">
        <v>41</v>
      </c>
      <c r="N66" s="833">
        <v>-0.5365853658536586</v>
      </c>
      <c r="O66" s="418"/>
      <c r="P66" s="426">
        <v>2.8</v>
      </c>
      <c r="Q66" s="427">
        <v>4.1</v>
      </c>
      <c r="R66" s="836">
        <v>-0.25</v>
      </c>
    </row>
    <row r="67" spans="1:18" ht="12.75">
      <c r="A67" s="363"/>
      <c r="B67" s="364"/>
      <c r="C67" s="364"/>
      <c r="D67" s="365"/>
      <c r="E67" s="366"/>
      <c r="F67" s="830"/>
      <c r="G67" s="371"/>
      <c r="H67" s="374"/>
      <c r="I67" s="375"/>
      <c r="J67" s="830"/>
      <c r="K67" s="371"/>
      <c r="L67" s="374"/>
      <c r="M67" s="375"/>
      <c r="N67" s="830"/>
      <c r="O67" s="418"/>
      <c r="P67" s="374"/>
      <c r="Q67" s="375"/>
      <c r="R67" s="834"/>
    </row>
    <row r="68" spans="1:18" ht="12.75">
      <c r="A68" s="363"/>
      <c r="B68" s="364" t="s">
        <v>477</v>
      </c>
      <c r="C68" s="364"/>
      <c r="D68" s="426">
        <v>2544</v>
      </c>
      <c r="E68" s="427">
        <v>1061</v>
      </c>
      <c r="F68" s="833">
        <v>1.3977379830348728</v>
      </c>
      <c r="G68" s="371"/>
      <c r="H68" s="426">
        <v>40</v>
      </c>
      <c r="I68" s="427">
        <v>40</v>
      </c>
      <c r="J68" s="833">
        <v>0</v>
      </c>
      <c r="K68" s="371"/>
      <c r="L68" s="426">
        <v>2584</v>
      </c>
      <c r="M68" s="427">
        <v>1101</v>
      </c>
      <c r="N68" s="833">
        <v>1.3469573115349682</v>
      </c>
      <c r="O68" s="418"/>
      <c r="P68" s="426">
        <v>294.4</v>
      </c>
      <c r="Q68" s="427">
        <v>146.1</v>
      </c>
      <c r="R68" s="836">
        <v>1.0136986301369864</v>
      </c>
    </row>
    <row r="69" spans="1:18" ht="12.75">
      <c r="A69" s="363"/>
      <c r="B69" s="364"/>
      <c r="C69" s="364"/>
      <c r="D69" s="365"/>
      <c r="E69" s="366"/>
      <c r="F69" s="830"/>
      <c r="G69" s="371"/>
      <c r="H69" s="374"/>
      <c r="I69" s="375"/>
      <c r="J69" s="830"/>
      <c r="K69" s="371"/>
      <c r="L69" s="374"/>
      <c r="M69" s="375"/>
      <c r="N69" s="830"/>
      <c r="O69" s="418"/>
      <c r="P69" s="374"/>
      <c r="Q69" s="579"/>
      <c r="R69" s="834"/>
    </row>
    <row r="70" spans="1:18" ht="14.25">
      <c r="A70" s="363"/>
      <c r="B70" s="416" t="s">
        <v>546</v>
      </c>
      <c r="C70" s="416"/>
      <c r="D70" s="365"/>
      <c r="E70" s="366"/>
      <c r="F70" s="839"/>
      <c r="G70" s="371"/>
      <c r="H70" s="374"/>
      <c r="I70" s="375"/>
      <c r="J70" s="839"/>
      <c r="K70" s="371"/>
      <c r="L70" s="374"/>
      <c r="M70" s="375"/>
      <c r="N70" s="839"/>
      <c r="O70" s="418"/>
      <c r="P70" s="430"/>
      <c r="Q70" s="579"/>
      <c r="R70" s="834"/>
    </row>
    <row r="71" spans="1:18" ht="12.75">
      <c r="A71" s="363"/>
      <c r="B71" s="417" t="s">
        <v>478</v>
      </c>
      <c r="C71" s="417"/>
      <c r="D71" s="374">
        <v>282</v>
      </c>
      <c r="E71" s="844">
        <v>222</v>
      </c>
      <c r="F71" s="830">
        <v>0.2702702702702703</v>
      </c>
      <c r="G71" s="371"/>
      <c r="H71" s="374">
        <v>0</v>
      </c>
      <c r="I71" s="375">
        <v>0</v>
      </c>
      <c r="J71" s="830" t="s">
        <v>613</v>
      </c>
      <c r="K71" s="371"/>
      <c r="L71" s="374">
        <v>282</v>
      </c>
      <c r="M71" s="375">
        <v>222</v>
      </c>
      <c r="N71" s="830">
        <v>0.2702702702702703</v>
      </c>
      <c r="O71" s="418"/>
      <c r="P71" s="442">
        <v>28.2</v>
      </c>
      <c r="Q71" s="420">
        <v>22.2</v>
      </c>
      <c r="R71" s="834">
        <v>0.2727272727272727</v>
      </c>
    </row>
    <row r="72" spans="1:18" ht="12.75">
      <c r="A72" s="363"/>
      <c r="B72" s="417" t="s">
        <v>479</v>
      </c>
      <c r="C72" s="417"/>
      <c r="D72" s="374">
        <v>136</v>
      </c>
      <c r="E72" s="844">
        <v>71</v>
      </c>
      <c r="F72" s="830">
        <v>0.9154929577464789</v>
      </c>
      <c r="G72" s="371"/>
      <c r="H72" s="374">
        <v>0</v>
      </c>
      <c r="I72" s="375">
        <v>0</v>
      </c>
      <c r="J72" s="830" t="s">
        <v>613</v>
      </c>
      <c r="K72" s="371"/>
      <c r="L72" s="374">
        <v>136</v>
      </c>
      <c r="M72" s="375">
        <v>71</v>
      </c>
      <c r="N72" s="830">
        <v>0.9154929577464789</v>
      </c>
      <c r="O72" s="418"/>
      <c r="P72" s="442">
        <v>13.6</v>
      </c>
      <c r="Q72" s="420">
        <v>7.1</v>
      </c>
      <c r="R72" s="834">
        <v>1</v>
      </c>
    </row>
    <row r="73" spans="1:18" ht="12.75">
      <c r="A73" s="363"/>
      <c r="B73" s="417" t="s">
        <v>480</v>
      </c>
      <c r="C73" s="417"/>
      <c r="D73" s="374">
        <v>492</v>
      </c>
      <c r="E73" s="844">
        <v>466</v>
      </c>
      <c r="F73" s="830">
        <v>0.055793991416309016</v>
      </c>
      <c r="G73" s="371"/>
      <c r="H73" s="374">
        <v>0</v>
      </c>
      <c r="I73" s="375">
        <v>0</v>
      </c>
      <c r="J73" s="830" t="s">
        <v>613</v>
      </c>
      <c r="K73" s="371"/>
      <c r="L73" s="374">
        <v>492</v>
      </c>
      <c r="M73" s="375">
        <v>466</v>
      </c>
      <c r="N73" s="830">
        <v>0.055793991416309016</v>
      </c>
      <c r="O73" s="418"/>
      <c r="P73" s="442">
        <v>49.2</v>
      </c>
      <c r="Q73" s="420">
        <v>46.6</v>
      </c>
      <c r="R73" s="834">
        <v>0.0425531914893617</v>
      </c>
    </row>
    <row r="74" spans="1:21" ht="12.75">
      <c r="A74" s="363"/>
      <c r="B74" s="417" t="s">
        <v>227</v>
      </c>
      <c r="C74" s="417"/>
      <c r="D74" s="374">
        <v>6</v>
      </c>
      <c r="E74" s="844">
        <v>0</v>
      </c>
      <c r="F74" s="830" t="s">
        <v>613</v>
      </c>
      <c r="G74" s="371"/>
      <c r="H74" s="374">
        <v>3</v>
      </c>
      <c r="I74" s="375">
        <v>2</v>
      </c>
      <c r="J74" s="831">
        <v>0.5</v>
      </c>
      <c r="K74" s="371"/>
      <c r="L74" s="374">
        <v>9</v>
      </c>
      <c r="M74" s="375">
        <v>2</v>
      </c>
      <c r="N74" s="830">
        <v>3.5</v>
      </c>
      <c r="O74" s="418"/>
      <c r="P74" s="374">
        <v>3.6</v>
      </c>
      <c r="Q74" s="844">
        <v>2</v>
      </c>
      <c r="R74" s="834">
        <v>1</v>
      </c>
      <c r="U74" s="379"/>
    </row>
    <row r="75" spans="1:21" ht="12.75">
      <c r="A75" s="363"/>
      <c r="B75" s="422" t="s">
        <v>539</v>
      </c>
      <c r="C75" s="422"/>
      <c r="D75" s="423">
        <v>916</v>
      </c>
      <c r="E75" s="902">
        <v>759</v>
      </c>
      <c r="F75" s="832">
        <v>0.20685111989459815</v>
      </c>
      <c r="G75" s="371"/>
      <c r="H75" s="423">
        <v>3</v>
      </c>
      <c r="I75" s="424">
        <v>2</v>
      </c>
      <c r="J75" s="832">
        <v>0.5</v>
      </c>
      <c r="K75" s="371"/>
      <c r="L75" s="423">
        <v>919</v>
      </c>
      <c r="M75" s="902">
        <v>761</v>
      </c>
      <c r="N75" s="832">
        <v>0.2076215505913272</v>
      </c>
      <c r="O75" s="418"/>
      <c r="P75" s="439">
        <v>94.6</v>
      </c>
      <c r="Q75" s="902">
        <v>77.9</v>
      </c>
      <c r="R75" s="835">
        <v>0.21794871794871795</v>
      </c>
      <c r="U75" s="379"/>
    </row>
    <row r="76" spans="1:21" ht="12.75">
      <c r="A76" s="363"/>
      <c r="B76" s="417" t="s">
        <v>482</v>
      </c>
      <c r="C76" s="417"/>
      <c r="D76" s="374">
        <v>74</v>
      </c>
      <c r="E76" s="844">
        <v>-9</v>
      </c>
      <c r="F76" s="830">
        <v>9.222222222222221</v>
      </c>
      <c r="G76" s="371"/>
      <c r="H76" s="374">
        <v>0</v>
      </c>
      <c r="I76" s="375">
        <v>0</v>
      </c>
      <c r="J76" s="830" t="s">
        <v>613</v>
      </c>
      <c r="K76" s="371"/>
      <c r="L76" s="374">
        <v>74</v>
      </c>
      <c r="M76" s="844">
        <v>-9</v>
      </c>
      <c r="N76" s="830">
        <v>9.222222222222221</v>
      </c>
      <c r="O76" s="418"/>
      <c r="P76" s="374">
        <v>7.4</v>
      </c>
      <c r="Q76" s="844">
        <v>-0.9</v>
      </c>
      <c r="R76" s="834">
        <v>8</v>
      </c>
      <c r="U76" s="379"/>
    </row>
    <row r="77" spans="1:21" ht="12.75">
      <c r="A77" s="363"/>
      <c r="B77" s="417" t="s">
        <v>483</v>
      </c>
      <c r="C77" s="417"/>
      <c r="D77" s="374">
        <v>48</v>
      </c>
      <c r="E77" s="844">
        <v>-4</v>
      </c>
      <c r="F77" s="830">
        <v>13</v>
      </c>
      <c r="G77" s="371"/>
      <c r="H77" s="374">
        <v>0</v>
      </c>
      <c r="I77" s="375">
        <v>0</v>
      </c>
      <c r="J77" s="830" t="s">
        <v>613</v>
      </c>
      <c r="K77" s="371"/>
      <c r="L77" s="374">
        <v>48</v>
      </c>
      <c r="M77" s="844">
        <v>-4</v>
      </c>
      <c r="N77" s="830">
        <v>13</v>
      </c>
      <c r="O77" s="418"/>
      <c r="P77" s="374">
        <v>4.8</v>
      </c>
      <c r="Q77" s="844">
        <v>-0.4</v>
      </c>
      <c r="R77" s="834" t="s">
        <v>613</v>
      </c>
      <c r="T77" s="582"/>
      <c r="U77" s="379"/>
    </row>
    <row r="78" spans="1:21" ht="12.75">
      <c r="A78" s="363"/>
      <c r="B78" s="364" t="s">
        <v>484</v>
      </c>
      <c r="C78" s="364"/>
      <c r="D78" s="426">
        <v>1038</v>
      </c>
      <c r="E78" s="848">
        <v>746</v>
      </c>
      <c r="F78" s="833">
        <v>0.3914209115281501</v>
      </c>
      <c r="G78" s="371"/>
      <c r="H78" s="426">
        <v>3</v>
      </c>
      <c r="I78" s="427">
        <v>2</v>
      </c>
      <c r="J78" s="833">
        <v>0.5</v>
      </c>
      <c r="K78" s="371"/>
      <c r="L78" s="426">
        <v>1041</v>
      </c>
      <c r="M78" s="848">
        <v>748</v>
      </c>
      <c r="N78" s="833">
        <v>0.3917112299465241</v>
      </c>
      <c r="O78" s="418"/>
      <c r="P78" s="426">
        <v>106.8</v>
      </c>
      <c r="Q78" s="848">
        <v>76.6</v>
      </c>
      <c r="R78" s="836">
        <v>0.38961038961038963</v>
      </c>
      <c r="U78" s="379"/>
    </row>
    <row r="79" spans="1:18" ht="12.75">
      <c r="A79" s="363"/>
      <c r="B79" s="364"/>
      <c r="C79" s="364"/>
      <c r="D79" s="365"/>
      <c r="E79" s="366"/>
      <c r="F79" s="839"/>
      <c r="G79" s="371"/>
      <c r="H79" s="374"/>
      <c r="I79" s="375"/>
      <c r="J79" s="839"/>
      <c r="K79" s="371"/>
      <c r="L79" s="374"/>
      <c r="M79" s="375"/>
      <c r="N79" s="839"/>
      <c r="O79" s="418"/>
      <c r="P79" s="430"/>
      <c r="Q79" s="579"/>
      <c r="R79" s="834"/>
    </row>
    <row r="80" spans="1:18" ht="13.5" customHeight="1">
      <c r="A80" s="363"/>
      <c r="B80" s="416" t="s">
        <v>547</v>
      </c>
      <c r="C80" s="416"/>
      <c r="D80" s="365"/>
      <c r="E80" s="366"/>
      <c r="F80" s="830"/>
      <c r="G80" s="445"/>
      <c r="H80" s="374"/>
      <c r="I80" s="375"/>
      <c r="J80" s="830"/>
      <c r="K80" s="376"/>
      <c r="L80" s="374"/>
      <c r="M80" s="375"/>
      <c r="N80" s="830"/>
      <c r="O80" s="413"/>
      <c r="P80" s="430"/>
      <c r="Q80" s="579"/>
      <c r="R80" s="834"/>
    </row>
    <row r="81" spans="1:18" ht="13.5" customHeight="1">
      <c r="A81" s="363"/>
      <c r="B81" s="417" t="s">
        <v>485</v>
      </c>
      <c r="C81" s="416"/>
      <c r="D81" s="374">
        <v>3</v>
      </c>
      <c r="E81" s="375">
        <v>2</v>
      </c>
      <c r="F81" s="830">
        <v>0.5</v>
      </c>
      <c r="G81" s="445"/>
      <c r="H81" s="374">
        <v>5</v>
      </c>
      <c r="I81" s="375">
        <v>3</v>
      </c>
      <c r="J81" s="830">
        <v>0.6666666666666666</v>
      </c>
      <c r="K81" s="446"/>
      <c r="L81" s="374">
        <v>8</v>
      </c>
      <c r="M81" s="375">
        <v>5</v>
      </c>
      <c r="N81" s="830">
        <v>0.6</v>
      </c>
      <c r="O81" s="413"/>
      <c r="P81" s="442">
        <v>5.3</v>
      </c>
      <c r="Q81" s="420">
        <v>3.2</v>
      </c>
      <c r="R81" s="834">
        <v>0.6666666666666666</v>
      </c>
    </row>
    <row r="82" spans="1:18" ht="13.5" customHeight="1">
      <c r="A82" s="363"/>
      <c r="B82" s="417" t="s">
        <v>293</v>
      </c>
      <c r="C82" s="416"/>
      <c r="D82" s="374">
        <v>94</v>
      </c>
      <c r="E82" s="375">
        <v>55</v>
      </c>
      <c r="F82" s="830">
        <v>0.7090909090909091</v>
      </c>
      <c r="G82" s="445"/>
      <c r="H82" s="374">
        <v>23</v>
      </c>
      <c r="I82" s="375">
        <v>28</v>
      </c>
      <c r="J82" s="830">
        <v>-0.17857142857142858</v>
      </c>
      <c r="K82" s="446"/>
      <c r="L82" s="374">
        <v>117</v>
      </c>
      <c r="M82" s="375">
        <v>83</v>
      </c>
      <c r="N82" s="830">
        <v>0.40963855421686746</v>
      </c>
      <c r="O82" s="413"/>
      <c r="P82" s="442">
        <v>32.4</v>
      </c>
      <c r="Q82" s="420">
        <v>33.5</v>
      </c>
      <c r="R82" s="834">
        <v>-0.058823529411764705</v>
      </c>
    </row>
    <row r="83" spans="1:18" ht="13.5" customHeight="1">
      <c r="A83" s="363"/>
      <c r="B83" s="373" t="s">
        <v>486</v>
      </c>
      <c r="C83" s="416"/>
      <c r="D83" s="374">
        <v>1</v>
      </c>
      <c r="E83" s="375">
        <v>1</v>
      </c>
      <c r="F83" s="830">
        <v>0</v>
      </c>
      <c r="G83" s="445"/>
      <c r="H83" s="374">
        <v>8</v>
      </c>
      <c r="I83" s="375">
        <v>6</v>
      </c>
      <c r="J83" s="830">
        <v>0.3333333333333333</v>
      </c>
      <c r="K83" s="446"/>
      <c r="L83" s="374">
        <v>9</v>
      </c>
      <c r="M83" s="375">
        <v>7</v>
      </c>
      <c r="N83" s="830">
        <v>0.2857142857142857</v>
      </c>
      <c r="O83" s="413"/>
      <c r="P83" s="442">
        <v>8.1</v>
      </c>
      <c r="Q83" s="420">
        <v>6.1</v>
      </c>
      <c r="R83" s="834">
        <v>0.3333333333333333</v>
      </c>
    </row>
    <row r="84" spans="1:18" ht="13.5" customHeight="1">
      <c r="A84" s="363"/>
      <c r="B84" s="417" t="s">
        <v>487</v>
      </c>
      <c r="C84" s="416"/>
      <c r="D84" s="374">
        <v>11</v>
      </c>
      <c r="E84" s="375">
        <v>11</v>
      </c>
      <c r="F84" s="830">
        <v>0</v>
      </c>
      <c r="G84" s="445"/>
      <c r="H84" s="374">
        <v>8</v>
      </c>
      <c r="I84" s="375">
        <v>8</v>
      </c>
      <c r="J84" s="830">
        <v>0</v>
      </c>
      <c r="K84" s="446"/>
      <c r="L84" s="374">
        <v>19</v>
      </c>
      <c r="M84" s="375">
        <v>19</v>
      </c>
      <c r="N84" s="830">
        <v>0</v>
      </c>
      <c r="O84" s="413"/>
      <c r="P84" s="442">
        <v>9.1</v>
      </c>
      <c r="Q84" s="420">
        <v>9.1</v>
      </c>
      <c r="R84" s="834">
        <v>0</v>
      </c>
    </row>
    <row r="85" spans="1:18" ht="13.5" customHeight="1">
      <c r="A85" s="363"/>
      <c r="B85" s="373" t="s">
        <v>488</v>
      </c>
      <c r="C85" s="416"/>
      <c r="D85" s="374">
        <v>5</v>
      </c>
      <c r="E85" s="375">
        <v>2</v>
      </c>
      <c r="F85" s="830">
        <v>1.5</v>
      </c>
      <c r="G85" s="445"/>
      <c r="H85" s="374">
        <v>2</v>
      </c>
      <c r="I85" s="375">
        <v>2</v>
      </c>
      <c r="J85" s="830">
        <v>0</v>
      </c>
      <c r="K85" s="446"/>
      <c r="L85" s="374">
        <v>7</v>
      </c>
      <c r="M85" s="375">
        <v>4</v>
      </c>
      <c r="N85" s="830">
        <v>0.75</v>
      </c>
      <c r="O85" s="413"/>
      <c r="P85" s="442">
        <v>2.5</v>
      </c>
      <c r="Q85" s="420">
        <v>2.2</v>
      </c>
      <c r="R85" s="834">
        <v>0.5</v>
      </c>
    </row>
    <row r="86" spans="1:18" ht="12.75" customHeight="1">
      <c r="A86" s="363"/>
      <c r="B86" s="373" t="s">
        <v>489</v>
      </c>
      <c r="C86" s="416"/>
      <c r="D86" s="374">
        <v>6</v>
      </c>
      <c r="E86" s="375">
        <v>14</v>
      </c>
      <c r="F86" s="830">
        <v>-0.5714285714285714</v>
      </c>
      <c r="G86" s="445"/>
      <c r="H86" s="374">
        <v>20</v>
      </c>
      <c r="I86" s="375">
        <v>13</v>
      </c>
      <c r="J86" s="830">
        <v>0.5384615384615384</v>
      </c>
      <c r="K86" s="446"/>
      <c r="L86" s="374">
        <v>26</v>
      </c>
      <c r="M86" s="375">
        <v>27</v>
      </c>
      <c r="N86" s="830">
        <v>-0.037037037037037035</v>
      </c>
      <c r="O86" s="413"/>
      <c r="P86" s="442">
        <v>20.6</v>
      </c>
      <c r="Q86" s="420">
        <v>14.4</v>
      </c>
      <c r="R86" s="834">
        <v>0.5</v>
      </c>
    </row>
    <row r="87" spans="1:18" ht="12.75" customHeight="1">
      <c r="A87" s="363"/>
      <c r="B87" s="417" t="s">
        <v>295</v>
      </c>
      <c r="C87" s="416"/>
      <c r="D87" s="374">
        <v>2</v>
      </c>
      <c r="E87" s="375">
        <v>2</v>
      </c>
      <c r="F87" s="830">
        <v>0</v>
      </c>
      <c r="G87" s="445"/>
      <c r="H87" s="374">
        <v>22</v>
      </c>
      <c r="I87" s="375">
        <v>16</v>
      </c>
      <c r="J87" s="830">
        <v>0.375</v>
      </c>
      <c r="K87" s="446"/>
      <c r="L87" s="374">
        <v>24</v>
      </c>
      <c r="M87" s="375">
        <v>18</v>
      </c>
      <c r="N87" s="830">
        <v>0.3333333333333333</v>
      </c>
      <c r="O87" s="413"/>
      <c r="P87" s="442">
        <v>22.2</v>
      </c>
      <c r="Q87" s="420">
        <v>16.2</v>
      </c>
      <c r="R87" s="834">
        <v>0.375</v>
      </c>
    </row>
    <row r="88" spans="1:18" ht="12.75" customHeight="1">
      <c r="A88" s="363"/>
      <c r="B88" s="417" t="s">
        <v>296</v>
      </c>
      <c r="C88" s="416"/>
      <c r="D88" s="374">
        <v>45</v>
      </c>
      <c r="E88" s="375">
        <v>85</v>
      </c>
      <c r="F88" s="830">
        <v>-0.47058823529411764</v>
      </c>
      <c r="G88" s="445"/>
      <c r="H88" s="374">
        <v>16</v>
      </c>
      <c r="I88" s="375">
        <v>17</v>
      </c>
      <c r="J88" s="830">
        <v>-0.058823529411764705</v>
      </c>
      <c r="K88" s="446"/>
      <c r="L88" s="374">
        <v>61</v>
      </c>
      <c r="M88" s="375">
        <v>102</v>
      </c>
      <c r="N88" s="830">
        <v>-0.4019607843137255</v>
      </c>
      <c r="O88" s="413"/>
      <c r="P88" s="419">
        <v>20.5</v>
      </c>
      <c r="Q88" s="420">
        <v>25.5</v>
      </c>
      <c r="R88" s="834">
        <v>-0.19230769230769232</v>
      </c>
    </row>
    <row r="89" spans="1:18" s="495" customFormat="1" ht="13.5" customHeight="1">
      <c r="A89" s="363"/>
      <c r="B89" s="417" t="s">
        <v>297</v>
      </c>
      <c r="C89" s="416"/>
      <c r="D89" s="374">
        <v>24</v>
      </c>
      <c r="E89" s="375">
        <v>10</v>
      </c>
      <c r="F89" s="830">
        <v>1.4</v>
      </c>
      <c r="G89" s="445"/>
      <c r="H89" s="374">
        <v>48</v>
      </c>
      <c r="I89" s="375">
        <v>38</v>
      </c>
      <c r="J89" s="830">
        <v>0.2631578947368421</v>
      </c>
      <c r="K89" s="421"/>
      <c r="L89" s="374">
        <v>72</v>
      </c>
      <c r="M89" s="375">
        <v>48</v>
      </c>
      <c r="N89" s="830">
        <v>0.5</v>
      </c>
      <c r="O89" s="413"/>
      <c r="P89" s="419">
        <v>50.4</v>
      </c>
      <c r="Q89" s="420">
        <v>39</v>
      </c>
      <c r="R89" s="834">
        <v>0.28205128205128205</v>
      </c>
    </row>
    <row r="90" spans="1:18" ht="13.5" customHeight="1">
      <c r="A90" s="363"/>
      <c r="B90" s="373" t="s">
        <v>500</v>
      </c>
      <c r="C90" s="417"/>
      <c r="D90" s="374">
        <v>2</v>
      </c>
      <c r="E90" s="375">
        <v>2</v>
      </c>
      <c r="F90" s="830">
        <v>0</v>
      </c>
      <c r="G90" s="445"/>
      <c r="H90" s="374">
        <v>10</v>
      </c>
      <c r="I90" s="375">
        <v>15</v>
      </c>
      <c r="J90" s="830">
        <v>-0.3333333333333333</v>
      </c>
      <c r="K90" s="421"/>
      <c r="L90" s="374">
        <v>12</v>
      </c>
      <c r="M90" s="375">
        <v>17</v>
      </c>
      <c r="N90" s="830">
        <v>-0.29411764705882354</v>
      </c>
      <c r="O90" s="413"/>
      <c r="P90" s="419">
        <v>10.2</v>
      </c>
      <c r="Q90" s="420">
        <v>15.2</v>
      </c>
      <c r="R90" s="834">
        <v>-0.3333333333333333</v>
      </c>
    </row>
    <row r="91" spans="1:18" ht="13.5" customHeight="1">
      <c r="A91" s="363"/>
      <c r="B91" s="364" t="s">
        <v>490</v>
      </c>
      <c r="C91" s="364"/>
      <c r="D91" s="426">
        <v>193</v>
      </c>
      <c r="E91" s="427">
        <v>184</v>
      </c>
      <c r="F91" s="833">
        <v>0.04891304347826087</v>
      </c>
      <c r="G91" s="445"/>
      <c r="H91" s="426">
        <v>162</v>
      </c>
      <c r="I91" s="427">
        <v>146</v>
      </c>
      <c r="J91" s="833">
        <v>0.1095890410958904</v>
      </c>
      <c r="K91" s="446"/>
      <c r="L91" s="426">
        <v>355</v>
      </c>
      <c r="M91" s="427">
        <v>330</v>
      </c>
      <c r="N91" s="833">
        <v>0.07575757575757576</v>
      </c>
      <c r="O91" s="413"/>
      <c r="P91" s="583">
        <v>181.3</v>
      </c>
      <c r="Q91" s="428">
        <v>164.4</v>
      </c>
      <c r="R91" s="836">
        <v>0.10365853658536585</v>
      </c>
    </row>
    <row r="92" spans="1:18" ht="12.75">
      <c r="A92" s="363"/>
      <c r="B92" s="364"/>
      <c r="C92" s="416"/>
      <c r="D92" s="365"/>
      <c r="E92" s="366"/>
      <c r="F92" s="839"/>
      <c r="G92" s="371"/>
      <c r="H92" s="374"/>
      <c r="I92" s="375"/>
      <c r="J92" s="839"/>
      <c r="K92" s="371"/>
      <c r="L92" s="374"/>
      <c r="M92" s="375"/>
      <c r="N92" s="839"/>
      <c r="O92" s="418"/>
      <c r="P92" s="584"/>
      <c r="Q92" s="579"/>
      <c r="R92" s="834"/>
    </row>
    <row r="93" spans="1:18" ht="12.75">
      <c r="A93" s="363"/>
      <c r="B93" s="416"/>
      <c r="C93" s="416"/>
      <c r="D93" s="374"/>
      <c r="E93" s="375"/>
      <c r="F93" s="839"/>
      <c r="G93" s="371"/>
      <c r="H93" s="374"/>
      <c r="I93" s="375"/>
      <c r="J93" s="839"/>
      <c r="K93" s="371"/>
      <c r="L93" s="374"/>
      <c r="M93" s="375"/>
      <c r="N93" s="839"/>
      <c r="O93" s="418"/>
      <c r="P93" s="430"/>
      <c r="Q93" s="438"/>
      <c r="R93" s="834"/>
    </row>
    <row r="94" spans="1:18" ht="12.75">
      <c r="A94" s="363"/>
      <c r="B94" s="364" t="s">
        <v>491</v>
      </c>
      <c r="C94" s="364"/>
      <c r="D94" s="426">
        <v>3775</v>
      </c>
      <c r="E94" s="427">
        <v>1991</v>
      </c>
      <c r="F94" s="833">
        <v>0.8960321446509292</v>
      </c>
      <c r="G94" s="371"/>
      <c r="H94" s="426">
        <v>205</v>
      </c>
      <c r="I94" s="427">
        <v>188</v>
      </c>
      <c r="J94" s="833">
        <v>0.09042553191489362</v>
      </c>
      <c r="K94" s="371"/>
      <c r="L94" s="426">
        <v>3980</v>
      </c>
      <c r="M94" s="427">
        <v>2179</v>
      </c>
      <c r="N94" s="833">
        <v>0.8265259293253786</v>
      </c>
      <c r="O94" s="418"/>
      <c r="P94" s="583">
        <v>582.5</v>
      </c>
      <c r="Q94" s="438">
        <v>387.1</v>
      </c>
      <c r="R94" s="836">
        <v>0.5064599483204134</v>
      </c>
    </row>
    <row r="95" spans="1:18" ht="12.75">
      <c r="A95" s="386"/>
      <c r="B95" s="317"/>
      <c r="C95" s="317"/>
      <c r="D95" s="329"/>
      <c r="E95" s="330"/>
      <c r="F95" s="331"/>
      <c r="G95" s="331"/>
      <c r="H95" s="332"/>
      <c r="I95" s="333"/>
      <c r="J95" s="331"/>
      <c r="K95" s="585"/>
      <c r="L95" s="332"/>
      <c r="M95" s="333"/>
      <c r="N95" s="331"/>
      <c r="O95" s="318"/>
      <c r="P95" s="448"/>
      <c r="Q95" s="449"/>
      <c r="R95" s="450"/>
    </row>
    <row r="96" spans="2:18" s="495" customFormat="1" ht="12.75">
      <c r="B96" s="364"/>
      <c r="C96" s="364"/>
      <c r="D96" s="473"/>
      <c r="E96" s="474"/>
      <c r="F96" s="446"/>
      <c r="G96" s="446"/>
      <c r="H96" s="475"/>
      <c r="I96" s="458"/>
      <c r="J96" s="446"/>
      <c r="K96" s="446"/>
      <c r="L96" s="475"/>
      <c r="M96" s="458"/>
      <c r="N96" s="446"/>
      <c r="O96" s="373"/>
      <c r="P96" s="586"/>
      <c r="Q96" s="474"/>
      <c r="R96" s="446"/>
    </row>
    <row r="97" spans="1:18" s="495" customFormat="1" ht="15.75">
      <c r="A97" s="319" t="s">
        <v>506</v>
      </c>
      <c r="B97" s="319"/>
      <c r="C97" s="320"/>
      <c r="D97" s="321"/>
      <c r="E97" s="322"/>
      <c r="F97" s="323"/>
      <c r="G97" s="324"/>
      <c r="H97" s="325"/>
      <c r="I97" s="323"/>
      <c r="J97" s="323"/>
      <c r="K97" s="324"/>
      <c r="L97" s="324"/>
      <c r="M97" s="325"/>
      <c r="N97" s="325"/>
      <c r="O97" s="325"/>
      <c r="P97" s="325"/>
      <c r="Q97" s="325"/>
      <c r="R97" s="325"/>
    </row>
    <row r="98" spans="2:18" s="495" customFormat="1" ht="12.75">
      <c r="B98" s="364"/>
      <c r="C98" s="364"/>
      <c r="D98" s="473"/>
      <c r="E98" s="474"/>
      <c r="F98" s="446"/>
      <c r="G98" s="475"/>
      <c r="H98" s="458"/>
      <c r="I98" s="446"/>
      <c r="J98" s="446"/>
      <c r="K98" s="475"/>
      <c r="L98" s="475"/>
      <c r="M98" s="458"/>
      <c r="N98" s="458"/>
      <c r="O98" s="458"/>
      <c r="P98" s="458"/>
      <c r="Q98" s="458"/>
      <c r="R98" s="458"/>
    </row>
    <row r="99" spans="1:18" ht="15.75">
      <c r="A99" s="587"/>
      <c r="B99" s="588"/>
      <c r="C99" s="588"/>
      <c r="D99" s="589"/>
      <c r="E99" s="590"/>
      <c r="F99" s="591"/>
      <c r="G99" s="592"/>
      <c r="H99" s="593"/>
      <c r="I99" s="591"/>
      <c r="J99" s="591"/>
      <c r="K99" s="592"/>
      <c r="L99" s="592"/>
      <c r="M99" s="593"/>
      <c r="N99" s="591"/>
      <c r="O99" s="594"/>
      <c r="P99" s="595"/>
      <c r="Q99" s="596"/>
      <c r="R99" s="594"/>
    </row>
    <row r="100" spans="1:18" ht="18.75">
      <c r="A100" s="597"/>
      <c r="B100" s="598"/>
      <c r="C100" s="598"/>
      <c r="D100" s="319" t="s">
        <v>548</v>
      </c>
      <c r="E100" s="319"/>
      <c r="F100" s="319"/>
      <c r="G100" s="599"/>
      <c r="H100" s="319" t="s">
        <v>540</v>
      </c>
      <c r="I100" s="319"/>
      <c r="J100" s="319"/>
      <c r="K100" s="599"/>
      <c r="L100" s="319" t="s">
        <v>549</v>
      </c>
      <c r="M100" s="319"/>
      <c r="N100" s="319"/>
      <c r="O100" s="600"/>
      <c r="P100" s="601" t="s">
        <v>526</v>
      </c>
      <c r="Q100" s="319"/>
      <c r="R100" s="602"/>
    </row>
    <row r="101" spans="1:18" ht="15.75">
      <c r="A101" s="597"/>
      <c r="B101" s="598"/>
      <c r="C101" s="598"/>
      <c r="D101" s="343"/>
      <c r="E101" s="343"/>
      <c r="F101" s="343"/>
      <c r="G101" s="599"/>
      <c r="H101" s="343"/>
      <c r="I101" s="343"/>
      <c r="J101" s="343"/>
      <c r="K101" s="599"/>
      <c r="L101" s="343"/>
      <c r="M101" s="343"/>
      <c r="N101" s="343"/>
      <c r="O101" s="600"/>
      <c r="P101" s="603"/>
      <c r="Q101" s="604"/>
      <c r="R101" s="605"/>
    </row>
    <row r="102" spans="1:18" ht="15.75">
      <c r="A102" s="606"/>
      <c r="B102" s="607"/>
      <c r="C102" s="607"/>
      <c r="D102" s="574" t="s">
        <v>537</v>
      </c>
      <c r="E102" s="574" t="s">
        <v>538</v>
      </c>
      <c r="F102" s="575" t="s">
        <v>454</v>
      </c>
      <c r="G102" s="599"/>
      <c r="H102" s="574" t="s">
        <v>537</v>
      </c>
      <c r="I102" s="574" t="s">
        <v>538</v>
      </c>
      <c r="J102" s="575" t="s">
        <v>454</v>
      </c>
      <c r="K102" s="599"/>
      <c r="L102" s="574" t="s">
        <v>537</v>
      </c>
      <c r="M102" s="574" t="s">
        <v>538</v>
      </c>
      <c r="N102" s="575" t="s">
        <v>454</v>
      </c>
      <c r="O102" s="600"/>
      <c r="P102" s="608" t="s">
        <v>537</v>
      </c>
      <c r="Q102" s="574" t="s">
        <v>538</v>
      </c>
      <c r="R102" s="577" t="s">
        <v>454</v>
      </c>
    </row>
    <row r="103" spans="1:18" ht="15.75">
      <c r="A103" s="606"/>
      <c r="B103" s="607"/>
      <c r="C103" s="607"/>
      <c r="D103" s="574" t="s">
        <v>52</v>
      </c>
      <c r="E103" s="574" t="s">
        <v>52</v>
      </c>
      <c r="F103" s="575"/>
      <c r="G103" s="599"/>
      <c r="H103" s="574" t="s">
        <v>52</v>
      </c>
      <c r="I103" s="574" t="s">
        <v>52</v>
      </c>
      <c r="J103" s="575"/>
      <c r="K103" s="599"/>
      <c r="L103" s="574" t="s">
        <v>52</v>
      </c>
      <c r="M103" s="574" t="s">
        <v>52</v>
      </c>
      <c r="N103" s="575"/>
      <c r="O103" s="609"/>
      <c r="P103" s="608" t="s">
        <v>52</v>
      </c>
      <c r="Q103" s="574" t="s">
        <v>52</v>
      </c>
      <c r="R103" s="577"/>
    </row>
    <row r="104" spans="1:18" ht="12.75">
      <c r="A104" s="610"/>
      <c r="B104" s="611"/>
      <c r="C104" s="611"/>
      <c r="D104" s="611"/>
      <c r="E104" s="611"/>
      <c r="F104" s="611"/>
      <c r="G104" s="611"/>
      <c r="H104" s="611"/>
      <c r="I104" s="611"/>
      <c r="J104" s="611"/>
      <c r="K104" s="611"/>
      <c r="L104" s="611"/>
      <c r="M104" s="611"/>
      <c r="N104" s="611"/>
      <c r="O104" s="612"/>
      <c r="P104" s="613"/>
      <c r="Q104" s="614"/>
      <c r="R104" s="615"/>
    </row>
    <row r="105" spans="1:18" ht="12.75">
      <c r="A105" s="610"/>
      <c r="B105" s="616"/>
      <c r="C105" s="611"/>
      <c r="D105" s="611"/>
      <c r="E105" s="611"/>
      <c r="F105" s="611"/>
      <c r="G105" s="611"/>
      <c r="H105" s="611"/>
      <c r="I105" s="611"/>
      <c r="J105" s="611"/>
      <c r="K105" s="611"/>
      <c r="L105" s="611"/>
      <c r="M105" s="611"/>
      <c r="N105" s="611"/>
      <c r="O105" s="612"/>
      <c r="P105" s="617"/>
      <c r="Q105" s="618"/>
      <c r="R105" s="615"/>
    </row>
    <row r="106" spans="1:18" ht="12.75">
      <c r="A106" s="363"/>
      <c r="B106" s="364"/>
      <c r="C106" s="364" t="s">
        <v>541</v>
      </c>
      <c r="D106" s="896">
        <v>25876</v>
      </c>
      <c r="E106" s="897">
        <v>23193.47</v>
      </c>
      <c r="F106" s="830">
        <v>0.11568145561160695</v>
      </c>
      <c r="G106" s="498"/>
      <c r="H106" s="896">
        <v>6540.404000000001</v>
      </c>
      <c r="I106" s="897">
        <v>6316.1</v>
      </c>
      <c r="J106" s="830">
        <v>0.03546548448385054</v>
      </c>
      <c r="K106" s="498"/>
      <c r="L106" s="896">
        <v>232.003</v>
      </c>
      <c r="M106" s="897">
        <v>186.3</v>
      </c>
      <c r="N106" s="830">
        <v>0.24731182795698925</v>
      </c>
      <c r="O106" s="418"/>
      <c r="P106" s="896">
        <v>32648.407000000003</v>
      </c>
      <c r="Q106" s="897">
        <v>29695.87</v>
      </c>
      <c r="R106" s="834">
        <v>0.09940732758620689</v>
      </c>
    </row>
    <row r="107" spans="1:18" ht="12.75">
      <c r="A107" s="363"/>
      <c r="B107" s="364"/>
      <c r="C107" s="364"/>
      <c r="D107" s="896"/>
      <c r="E107" s="897"/>
      <c r="F107" s="830"/>
      <c r="G107" s="498"/>
      <c r="H107" s="896"/>
      <c r="I107" s="897"/>
      <c r="J107" s="830"/>
      <c r="K107" s="498"/>
      <c r="L107" s="896"/>
      <c r="M107" s="897"/>
      <c r="N107" s="830"/>
      <c r="O107" s="418"/>
      <c r="P107" s="896"/>
      <c r="Q107" s="897"/>
      <c r="R107" s="834"/>
    </row>
    <row r="108" spans="1:18" ht="12.75">
      <c r="A108" s="363"/>
      <c r="B108" s="364"/>
      <c r="C108" s="373" t="s">
        <v>508</v>
      </c>
      <c r="D108" s="896">
        <v>2392.74</v>
      </c>
      <c r="E108" s="897">
        <v>771.97</v>
      </c>
      <c r="F108" s="830">
        <v>2.099740932642487</v>
      </c>
      <c r="G108" s="498"/>
      <c r="H108" s="896">
        <v>5050.932000000001</v>
      </c>
      <c r="I108" s="897">
        <v>4831.86</v>
      </c>
      <c r="J108" s="830">
        <v>0.04532284768211921</v>
      </c>
      <c r="K108" s="498"/>
      <c r="L108" s="896">
        <v>17.005</v>
      </c>
      <c r="M108" s="897">
        <v>16.3</v>
      </c>
      <c r="N108" s="830">
        <v>0.0625</v>
      </c>
      <c r="O108" s="418"/>
      <c r="P108" s="896">
        <v>7459.677000000001</v>
      </c>
      <c r="Q108" s="897">
        <v>5620.13</v>
      </c>
      <c r="R108" s="834">
        <v>0.3274021352313167</v>
      </c>
    </row>
    <row r="109" spans="1:18" ht="12.75">
      <c r="A109" s="363"/>
      <c r="B109" s="364"/>
      <c r="C109" s="373" t="s">
        <v>542</v>
      </c>
      <c r="D109" s="898">
        <v>-1006.16</v>
      </c>
      <c r="E109" s="899">
        <v>-604.4</v>
      </c>
      <c r="F109" s="840">
        <v>-0.6655629139072847</v>
      </c>
      <c r="G109" s="498"/>
      <c r="H109" s="898">
        <v>-4120.897</v>
      </c>
      <c r="I109" s="899">
        <v>-4345.95</v>
      </c>
      <c r="J109" s="840">
        <v>0.051771744132535664</v>
      </c>
      <c r="K109" s="498"/>
      <c r="L109" s="898">
        <v>-4.771000000000001</v>
      </c>
      <c r="M109" s="899">
        <v>-3.3</v>
      </c>
      <c r="N109" s="840">
        <v>-0.6666666666666666</v>
      </c>
      <c r="O109" s="418"/>
      <c r="P109" s="898">
        <v>-5131.8279999999995</v>
      </c>
      <c r="Q109" s="899">
        <v>-4952.65</v>
      </c>
      <c r="R109" s="838">
        <v>-0.036139713305067635</v>
      </c>
    </row>
    <row r="110" spans="1:18" ht="12.75">
      <c r="A110" s="363"/>
      <c r="B110" s="364"/>
      <c r="C110" s="373" t="s">
        <v>543</v>
      </c>
      <c r="D110" s="896">
        <v>1386.58</v>
      </c>
      <c r="E110" s="897">
        <v>167.57</v>
      </c>
      <c r="F110" s="830">
        <v>7.255952380952381</v>
      </c>
      <c r="G110" s="498"/>
      <c r="H110" s="896">
        <v>930.0350000000008</v>
      </c>
      <c r="I110" s="897">
        <v>485.91</v>
      </c>
      <c r="J110" s="830">
        <v>0.9135802469135802</v>
      </c>
      <c r="K110" s="498"/>
      <c r="L110" s="896">
        <v>11.234000000000002</v>
      </c>
      <c r="M110" s="897">
        <v>13</v>
      </c>
      <c r="N110" s="830">
        <v>-0.15384615384615385</v>
      </c>
      <c r="O110" s="418"/>
      <c r="P110" s="896">
        <v>2327.849000000001</v>
      </c>
      <c r="Q110" s="897">
        <v>667.48</v>
      </c>
      <c r="R110" s="834">
        <v>2.4902548725637184</v>
      </c>
    </row>
    <row r="111" spans="1:18" ht="12.75">
      <c r="A111" s="363"/>
      <c r="B111" s="364"/>
      <c r="C111" s="373" t="s">
        <v>515</v>
      </c>
      <c r="D111" s="896">
        <v>122.3</v>
      </c>
      <c r="E111" s="897">
        <v>0</v>
      </c>
      <c r="F111" s="830" t="s">
        <v>613</v>
      </c>
      <c r="G111" s="498"/>
      <c r="H111" s="896">
        <v>-11.026000000000007</v>
      </c>
      <c r="I111" s="897">
        <v>-37.5</v>
      </c>
      <c r="J111" s="830">
        <v>0.7105263157894737</v>
      </c>
      <c r="K111" s="498"/>
      <c r="L111" s="896">
        <v>0</v>
      </c>
      <c r="M111" s="897">
        <v>0</v>
      </c>
      <c r="N111" s="831" t="s">
        <v>613</v>
      </c>
      <c r="O111" s="418"/>
      <c r="P111" s="896">
        <v>111.27399999999999</v>
      </c>
      <c r="Q111" s="897">
        <v>-37.5</v>
      </c>
      <c r="R111" s="834">
        <v>3.9210526315789473</v>
      </c>
    </row>
    <row r="112" spans="1:18" ht="12.75">
      <c r="A112" s="363"/>
      <c r="B112" s="364"/>
      <c r="C112" s="373" t="s">
        <v>544</v>
      </c>
      <c r="D112" s="898">
        <v>1320.92</v>
      </c>
      <c r="E112" s="899">
        <v>831.01</v>
      </c>
      <c r="F112" s="840">
        <v>0.5896510228640193</v>
      </c>
      <c r="G112" s="498"/>
      <c r="H112" s="898">
        <v>128.5899999999986</v>
      </c>
      <c r="I112" s="899">
        <v>-364.01</v>
      </c>
      <c r="J112" s="840">
        <v>1.3543956043956045</v>
      </c>
      <c r="K112" s="498"/>
      <c r="L112" s="898">
        <v>0.313</v>
      </c>
      <c r="M112" s="899">
        <v>-3.3000000000000114</v>
      </c>
      <c r="N112" s="895">
        <v>1</v>
      </c>
      <c r="O112" s="418"/>
      <c r="P112" s="898">
        <v>1449.8229999999978</v>
      </c>
      <c r="Q112" s="899">
        <v>463.7</v>
      </c>
      <c r="R112" s="838">
        <v>2.125</v>
      </c>
    </row>
    <row r="113" spans="1:18" ht="12.75">
      <c r="A113" s="363"/>
      <c r="B113" s="364"/>
      <c r="C113" s="373"/>
      <c r="D113" s="896"/>
      <c r="E113" s="897"/>
      <c r="F113" s="830"/>
      <c r="G113" s="498"/>
      <c r="H113" s="896"/>
      <c r="I113" s="897"/>
      <c r="J113" s="830"/>
      <c r="K113" s="498"/>
      <c r="L113" s="896"/>
      <c r="M113" s="897"/>
      <c r="N113" s="830"/>
      <c r="O113" s="418"/>
      <c r="P113" s="896"/>
      <c r="Q113" s="897"/>
      <c r="R113" s="834"/>
    </row>
    <row r="114" spans="1:18" ht="12.75">
      <c r="A114" s="363"/>
      <c r="B114" s="364"/>
      <c r="C114" s="373" t="s">
        <v>517</v>
      </c>
      <c r="D114" s="896">
        <v>2829.8</v>
      </c>
      <c r="E114" s="897">
        <v>998.58</v>
      </c>
      <c r="F114" s="830">
        <v>1.832832832832833</v>
      </c>
      <c r="G114" s="498"/>
      <c r="H114" s="896">
        <v>1047.5989999999993</v>
      </c>
      <c r="I114" s="897">
        <v>84.40000000000028</v>
      </c>
      <c r="J114" s="830">
        <v>11.476190476190476</v>
      </c>
      <c r="K114" s="498"/>
      <c r="L114" s="896">
        <v>11.547000000000002</v>
      </c>
      <c r="M114" s="897">
        <v>9.699999999999985</v>
      </c>
      <c r="N114" s="830">
        <v>0.2</v>
      </c>
      <c r="O114" s="418"/>
      <c r="P114" s="896">
        <v>3888.9459999999985</v>
      </c>
      <c r="Q114" s="897">
        <v>1092.68</v>
      </c>
      <c r="R114" s="834">
        <v>2.5580969807868255</v>
      </c>
    </row>
    <row r="115" spans="1:18" ht="12.75">
      <c r="A115" s="363"/>
      <c r="B115" s="364"/>
      <c r="C115" s="373"/>
      <c r="D115" s="896"/>
      <c r="E115" s="897"/>
      <c r="F115" s="830"/>
      <c r="G115" s="498"/>
      <c r="H115" s="896"/>
      <c r="I115" s="897"/>
      <c r="J115" s="830"/>
      <c r="K115" s="498"/>
      <c r="L115" s="896"/>
      <c r="M115" s="897"/>
      <c r="N115" s="830"/>
      <c r="O115" s="418"/>
      <c r="P115" s="896"/>
      <c r="Q115" s="897"/>
      <c r="R115" s="834"/>
    </row>
    <row r="116" spans="1:18" ht="12.75">
      <c r="A116" s="363"/>
      <c r="B116" s="364"/>
      <c r="C116" s="364" t="s">
        <v>518</v>
      </c>
      <c r="D116" s="900">
        <v>28705</v>
      </c>
      <c r="E116" s="901">
        <v>24192</v>
      </c>
      <c r="F116" s="833">
        <v>0.1865492724867725</v>
      </c>
      <c r="G116" s="367"/>
      <c r="H116" s="900">
        <v>7588</v>
      </c>
      <c r="I116" s="901">
        <v>6399.5</v>
      </c>
      <c r="J116" s="833">
        <v>0.185625</v>
      </c>
      <c r="K116" s="498"/>
      <c r="L116" s="900">
        <v>244</v>
      </c>
      <c r="M116" s="901">
        <v>196</v>
      </c>
      <c r="N116" s="833">
        <v>0.24489795918367346</v>
      </c>
      <c r="O116" s="418"/>
      <c r="P116" s="900">
        <v>36538.353</v>
      </c>
      <c r="Q116" s="901">
        <v>30788.55</v>
      </c>
      <c r="R116" s="836">
        <v>0.1867225307739777</v>
      </c>
    </row>
    <row r="117" spans="1:18" ht="12.75">
      <c r="A117" s="363"/>
      <c r="B117" s="364"/>
      <c r="C117" s="364"/>
      <c r="D117" s="544"/>
      <c r="E117" s="391"/>
      <c r="F117" s="446"/>
      <c r="G117" s="495"/>
      <c r="H117" s="544"/>
      <c r="I117" s="391"/>
      <c r="J117" s="446"/>
      <c r="K117" s="495"/>
      <c r="L117" s="544"/>
      <c r="M117" s="391"/>
      <c r="N117" s="446"/>
      <c r="O117" s="413"/>
      <c r="P117" s="619"/>
      <c r="Q117" s="391"/>
      <c r="R117" s="620"/>
    </row>
    <row r="118" spans="1:18" ht="12.75">
      <c r="A118" s="386"/>
      <c r="B118" s="317"/>
      <c r="C118" s="317"/>
      <c r="D118" s="317"/>
      <c r="E118" s="621"/>
      <c r="F118" s="622"/>
      <c r="G118" s="585"/>
      <c r="H118" s="316"/>
      <c r="I118" s="316"/>
      <c r="J118" s="331"/>
      <c r="K118" s="623"/>
      <c r="L118" s="623"/>
      <c r="M118" s="624"/>
      <c r="N118" s="331"/>
      <c r="O118" s="318"/>
      <c r="P118" s="625"/>
      <c r="Q118" s="626"/>
      <c r="R118" s="627"/>
    </row>
    <row r="119" spans="1:18" ht="12.75">
      <c r="A119" s="495"/>
      <c r="B119" s="364"/>
      <c r="C119" s="364"/>
      <c r="D119" s="473"/>
      <c r="E119" s="474"/>
      <c r="F119" s="446"/>
      <c r="G119" s="446"/>
      <c r="H119" s="475"/>
      <c r="I119" s="458"/>
      <c r="J119" s="446"/>
      <c r="K119" s="446"/>
      <c r="L119" s="475"/>
      <c r="M119" s="458"/>
      <c r="N119" s="446"/>
      <c r="O119" s="373"/>
      <c r="P119" s="586"/>
      <c r="Q119" s="474"/>
      <c r="R119" s="446"/>
    </row>
    <row r="120" spans="2:18" ht="12.75">
      <c r="B120" s="459"/>
      <c r="C120" s="459"/>
      <c r="Q120" s="391"/>
      <c r="R120" s="391"/>
    </row>
    <row r="121" spans="2:18" ht="12.75">
      <c r="B121" s="459"/>
      <c r="C121" s="459"/>
      <c r="Q121" s="391"/>
      <c r="R121" s="391"/>
    </row>
    <row r="122" spans="2:18" ht="14.25">
      <c r="B122" s="460"/>
      <c r="C122" s="463"/>
      <c r="Q122" s="391"/>
      <c r="R122" s="391"/>
    </row>
    <row r="123" spans="2:18" ht="14.25">
      <c r="B123" s="464"/>
      <c r="C123" s="463"/>
      <c r="Q123" s="391"/>
      <c r="R123" s="391"/>
    </row>
    <row r="124" spans="2:18" ht="14.25">
      <c r="B124" s="464"/>
      <c r="C124" s="461"/>
      <c r="Q124" s="391"/>
      <c r="R124" s="391"/>
    </row>
    <row r="125" spans="2:18" ht="12.75">
      <c r="B125" s="303"/>
      <c r="C125" s="461"/>
      <c r="Q125" s="391"/>
      <c r="R125" s="391"/>
    </row>
    <row r="126" spans="2:18" ht="14.25">
      <c r="B126" s="464"/>
      <c r="C126" s="463"/>
      <c r="Q126" s="391"/>
      <c r="R126" s="391"/>
    </row>
    <row r="127" spans="2:18" ht="14.25">
      <c r="B127" s="464"/>
      <c r="C127" s="463"/>
      <c r="Q127" s="391"/>
      <c r="R127" s="391"/>
    </row>
    <row r="128" spans="2:3" ht="13.5" customHeight="1">
      <c r="B128" s="303"/>
      <c r="C128" s="463"/>
    </row>
    <row r="129" spans="2:3" ht="13.5" customHeight="1">
      <c r="B129" s="303"/>
      <c r="C129" s="463"/>
    </row>
    <row r="130" spans="2:3" ht="14.25" customHeight="1">
      <c r="B130" s="569"/>
      <c r="C130" s="463"/>
    </row>
    <row r="131" spans="2:3" ht="14.25">
      <c r="B131" s="628"/>
      <c r="C131" s="461"/>
    </row>
    <row r="132" spans="2:3" ht="13.5" customHeight="1">
      <c r="B132" s="303"/>
      <c r="C132" s="461"/>
    </row>
    <row r="133" spans="2:3" ht="12.75">
      <c r="B133" s="461"/>
      <c r="C133" s="461"/>
    </row>
    <row r="134" ht="6" customHeight="1"/>
    <row r="136" ht="6" customHeight="1"/>
    <row r="171" ht="6" customHeight="1"/>
    <row r="181" spans="19:21" ht="12.75">
      <c r="S181" s="446"/>
      <c r="T181" s="446"/>
      <c r="U181" s="446"/>
    </row>
    <row r="182" spans="19:21" ht="12.75">
      <c r="S182" s="446"/>
      <c r="T182" s="446"/>
      <c r="U182" s="446"/>
    </row>
    <row r="183" spans="19:21" ht="9" customHeight="1">
      <c r="S183" s="446"/>
      <c r="T183" s="446"/>
      <c r="U183" s="446"/>
    </row>
    <row r="184" spans="19:21" ht="6" customHeight="1">
      <c r="S184" s="446"/>
      <c r="T184" s="446"/>
      <c r="U184" s="446"/>
    </row>
    <row r="185" ht="12.75">
      <c r="S185" s="446"/>
    </row>
    <row r="186" ht="6" customHeight="1">
      <c r="S186" s="446"/>
    </row>
    <row r="187" ht="12.75">
      <c r="S187" s="446"/>
    </row>
    <row r="188" ht="12.75">
      <c r="S188" s="446"/>
    </row>
    <row r="189" ht="12.75">
      <c r="S189" s="446"/>
    </row>
    <row r="190" ht="6" customHeight="1">
      <c r="S190" s="446"/>
    </row>
    <row r="191" ht="12.75">
      <c r="S191" s="446"/>
    </row>
    <row r="192" ht="6" customHeight="1">
      <c r="S192" s="446"/>
    </row>
    <row r="193" ht="12.75">
      <c r="S193" s="446"/>
    </row>
    <row r="194" ht="12.75">
      <c r="S194" s="446"/>
    </row>
    <row r="195" ht="12.75">
      <c r="S195" s="446"/>
    </row>
    <row r="196" ht="12.75">
      <c r="S196" s="446"/>
    </row>
    <row r="197" ht="12.75">
      <c r="S197" s="446"/>
    </row>
    <row r="198" ht="12.75">
      <c r="S198" s="446"/>
    </row>
    <row r="199" ht="12.75">
      <c r="S199" s="446"/>
    </row>
    <row r="200" ht="6.75" customHeight="1">
      <c r="S200" s="446"/>
    </row>
    <row r="201" ht="12.75">
      <c r="S201" s="446"/>
    </row>
    <row r="202" ht="12.75">
      <c r="S202" s="446"/>
    </row>
    <row r="203" ht="12.75">
      <c r="S203" s="446"/>
    </row>
    <row r="204" ht="6" customHeight="1">
      <c r="S204" s="446"/>
    </row>
    <row r="205" ht="12.75">
      <c r="S205" s="446"/>
    </row>
    <row r="206" ht="6" customHeight="1">
      <c r="S206" s="446"/>
    </row>
    <row r="207" ht="12.75">
      <c r="S207" s="446"/>
    </row>
    <row r="208" ht="12.75">
      <c r="S208" s="446"/>
    </row>
    <row r="209" ht="12.75">
      <c r="S209" s="446"/>
    </row>
    <row r="210" ht="7.5" customHeight="1">
      <c r="S210" s="446"/>
    </row>
    <row r="211" ht="12.75">
      <c r="S211" s="446"/>
    </row>
    <row r="212" ht="6" customHeight="1">
      <c r="S212" s="446"/>
    </row>
    <row r="213" ht="12.75">
      <c r="S213" s="446"/>
    </row>
    <row r="214" ht="12.75">
      <c r="S214" s="446"/>
    </row>
    <row r="215" ht="12.75">
      <c r="S215" s="446"/>
    </row>
    <row r="216" ht="12.75">
      <c r="S216" s="446"/>
    </row>
    <row r="217" ht="6" customHeight="1">
      <c r="S217" s="446"/>
    </row>
    <row r="218" ht="12.75">
      <c r="S218" s="446"/>
    </row>
    <row r="219" ht="12.75">
      <c r="S219" s="446"/>
    </row>
    <row r="220" ht="12.75">
      <c r="S220" s="446"/>
    </row>
    <row r="221" ht="6" customHeight="1">
      <c r="S221" s="446"/>
    </row>
    <row r="222" ht="12.75">
      <c r="S222" s="446"/>
    </row>
    <row r="223" ht="6" customHeight="1">
      <c r="S223" s="446"/>
    </row>
    <row r="224" ht="12.75">
      <c r="S224" s="446"/>
    </row>
    <row r="225" ht="12.75">
      <c r="S225" s="446"/>
    </row>
    <row r="226" ht="12.75">
      <c r="S226" s="446"/>
    </row>
    <row r="227" ht="12.75">
      <c r="S227" s="446"/>
    </row>
    <row r="228" ht="6" customHeight="1">
      <c r="S228" s="446"/>
    </row>
    <row r="229" ht="12.75">
      <c r="S229" s="446"/>
    </row>
    <row r="230" ht="12.75">
      <c r="S230" s="446"/>
    </row>
    <row r="231" ht="12.75">
      <c r="S231" s="446"/>
    </row>
    <row r="232" ht="6" customHeight="1">
      <c r="S232" s="446"/>
    </row>
    <row r="233" ht="12.75">
      <c r="S233" s="446"/>
    </row>
    <row r="234" ht="6" customHeight="1">
      <c r="S234" s="446"/>
    </row>
    <row r="235" ht="12.75">
      <c r="S235" s="446"/>
    </row>
    <row r="236" ht="12.75">
      <c r="S236" s="446"/>
    </row>
    <row r="237" ht="12.75">
      <c r="S237" s="446"/>
    </row>
    <row r="238" ht="12.75">
      <c r="S238" s="446"/>
    </row>
    <row r="239" ht="6" customHeight="1">
      <c r="S239" s="446"/>
    </row>
    <row r="240" ht="12.75">
      <c r="S240" s="446"/>
    </row>
    <row r="241" ht="12.75">
      <c r="S241" s="446"/>
    </row>
    <row r="242" ht="12.75">
      <c r="S242" s="446"/>
    </row>
    <row r="243" ht="12.75">
      <c r="S243" s="446"/>
    </row>
    <row r="244" ht="12.75">
      <c r="S244" s="446"/>
    </row>
    <row r="245" ht="4.5" customHeight="1">
      <c r="S245" s="446"/>
    </row>
    <row r="246" ht="12.75">
      <c r="S246" s="446"/>
    </row>
    <row r="247" ht="12.75">
      <c r="S247" s="446"/>
    </row>
    <row r="248" ht="12.75">
      <c r="S248" s="446"/>
    </row>
    <row r="249" ht="12.75">
      <c r="S249" s="446"/>
    </row>
    <row r="250" ht="12.75">
      <c r="S250" s="446"/>
    </row>
    <row r="251" ht="6" customHeight="1">
      <c r="S251" s="446"/>
    </row>
    <row r="252" ht="12.75">
      <c r="S252" s="446"/>
    </row>
    <row r="253" ht="12.75">
      <c r="S253" s="446"/>
    </row>
    <row r="254" ht="12.75">
      <c r="S254" s="446"/>
    </row>
    <row r="255" ht="12.75">
      <c r="S255" s="446"/>
    </row>
  </sheetData>
  <printOptions/>
  <pageMargins left="0.5905511811023623" right="0.5905511811023623" top="0.5905511811023623" bottom="0.5905511811023623" header="0.5118110236220472" footer="0.5118110236220472"/>
  <pageSetup fitToHeight="1" fitToWidth="1" horizontalDpi="600" verticalDpi="600" orientation="portrait" paperSize="9" scale="49"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V256"/>
  <sheetViews>
    <sheetView zoomScale="75" zoomScaleNormal="75" workbookViewId="0" topLeftCell="A1">
      <selection activeCell="A1" sqref="A1"/>
    </sheetView>
  </sheetViews>
  <sheetFormatPr defaultColWidth="9.00390625" defaultRowHeight="14.25"/>
  <cols>
    <col min="1" max="1" width="1.875" style="301" customWidth="1"/>
    <col min="2" max="2" width="2.75390625" style="301" customWidth="1"/>
    <col min="3" max="3" width="36.875" style="301" customWidth="1"/>
    <col min="4" max="4" width="9.50390625" style="301" customWidth="1"/>
    <col min="5" max="5" width="9.25390625" style="301" customWidth="1"/>
    <col min="6" max="6" width="7.625" style="301" customWidth="1"/>
    <col min="7" max="7" width="1.75390625" style="301" customWidth="1"/>
    <col min="8" max="9" width="9.50390625" style="301" customWidth="1"/>
    <col min="10" max="10" width="7.875" style="301" customWidth="1"/>
    <col min="11" max="11" width="1.625" style="301" customWidth="1"/>
    <col min="12" max="12" width="9.50390625" style="301" customWidth="1"/>
    <col min="13" max="13" width="8.75390625" style="301" customWidth="1"/>
    <col min="14" max="14" width="8.25390625" style="301" customWidth="1"/>
    <col min="15" max="15" width="1.75390625" style="301" customWidth="1"/>
    <col min="16" max="16" width="9.875" style="301" customWidth="1"/>
    <col min="17" max="17" width="9.25390625" style="301" customWidth="1"/>
    <col min="18" max="18" width="8.375" style="301" customWidth="1"/>
    <col min="19" max="16384" width="9.00390625" style="301" customWidth="1"/>
  </cols>
  <sheetData>
    <row r="1" spans="5:18" ht="18">
      <c r="E1" s="302"/>
      <c r="F1" s="302"/>
      <c r="G1" s="303"/>
      <c r="I1" s="572"/>
      <c r="J1" s="303"/>
      <c r="K1" s="303"/>
      <c r="L1" s="303"/>
      <c r="M1" s="303"/>
      <c r="N1" s="303"/>
      <c r="O1" s="303"/>
      <c r="P1" s="459"/>
      <c r="Q1" s="303"/>
      <c r="R1" s="470" t="s">
        <v>622</v>
      </c>
    </row>
    <row r="2" spans="1:18" ht="12.75">
      <c r="A2" s="308"/>
      <c r="B2" s="309"/>
      <c r="C2" s="309"/>
      <c r="D2" s="309"/>
      <c r="E2" s="309"/>
      <c r="F2" s="309"/>
      <c r="G2" s="309"/>
      <c r="H2" s="309"/>
      <c r="I2" s="309"/>
      <c r="J2" s="309"/>
      <c r="K2" s="309"/>
      <c r="L2" s="309"/>
      <c r="M2" s="309"/>
      <c r="N2" s="309"/>
      <c r="O2" s="309"/>
      <c r="P2" s="310"/>
      <c r="Q2" s="309"/>
      <c r="R2" s="311"/>
    </row>
    <row r="3" spans="1:18" ht="18">
      <c r="A3" s="312" t="s">
        <v>550</v>
      </c>
      <c r="B3" s="313"/>
      <c r="C3" s="313"/>
      <c r="D3" s="313"/>
      <c r="E3" s="313"/>
      <c r="F3" s="313"/>
      <c r="G3" s="313"/>
      <c r="H3" s="313"/>
      <c r="I3" s="313"/>
      <c r="J3" s="313"/>
      <c r="K3" s="313"/>
      <c r="L3" s="313"/>
      <c r="M3" s="313"/>
      <c r="N3" s="313"/>
      <c r="O3" s="313"/>
      <c r="P3" s="313"/>
      <c r="Q3" s="313"/>
      <c r="R3" s="314"/>
    </row>
    <row r="4" spans="1:18" ht="12.75">
      <c r="A4" s="386"/>
      <c r="B4" s="316"/>
      <c r="C4" s="316"/>
      <c r="D4" s="316"/>
      <c r="E4" s="316"/>
      <c r="F4" s="316"/>
      <c r="G4" s="316"/>
      <c r="H4" s="316"/>
      <c r="I4" s="316"/>
      <c r="J4" s="316"/>
      <c r="K4" s="316"/>
      <c r="L4" s="316"/>
      <c r="M4" s="316"/>
      <c r="N4" s="316"/>
      <c r="O4" s="316"/>
      <c r="P4" s="317"/>
      <c r="Q4" s="316"/>
      <c r="R4" s="318"/>
    </row>
    <row r="5" spans="1:18" ht="12.75">
      <c r="A5" s="495"/>
      <c r="B5" s="373"/>
      <c r="C5" s="373"/>
      <c r="D5" s="373"/>
      <c r="E5" s="373"/>
      <c r="F5" s="373"/>
      <c r="G5" s="373"/>
      <c r="H5" s="373"/>
      <c r="I5" s="373"/>
      <c r="J5" s="373"/>
      <c r="K5" s="373"/>
      <c r="L5" s="373"/>
      <c r="M5" s="373"/>
      <c r="N5" s="373"/>
      <c r="O5" s="373"/>
      <c r="P5" s="364"/>
      <c r="Q5" s="373"/>
      <c r="R5" s="373"/>
    </row>
    <row r="6" spans="1:18" ht="20.25" customHeight="1">
      <c r="A6" s="392" t="s">
        <v>457</v>
      </c>
      <c r="B6" s="392"/>
      <c r="C6" s="326"/>
      <c r="D6" s="326"/>
      <c r="E6" s="326"/>
      <c r="F6" s="326"/>
      <c r="G6" s="326"/>
      <c r="H6" s="326"/>
      <c r="I6" s="326"/>
      <c r="J6" s="326"/>
      <c r="K6" s="326"/>
      <c r="L6" s="326"/>
      <c r="M6" s="326"/>
      <c r="N6" s="326"/>
      <c r="O6" s="326"/>
      <c r="P6" s="320"/>
      <c r="Q6" s="393"/>
      <c r="R6" s="326"/>
    </row>
    <row r="7" spans="1:18" ht="20.25" customHeight="1">
      <c r="A7" s="373"/>
      <c r="B7" s="373"/>
      <c r="C7" s="373"/>
      <c r="D7" s="373"/>
      <c r="E7" s="373"/>
      <c r="F7" s="373"/>
      <c r="G7" s="373"/>
      <c r="H7" s="373"/>
      <c r="I7" s="373"/>
      <c r="J7" s="373"/>
      <c r="K7" s="373"/>
      <c r="L7" s="373"/>
      <c r="M7" s="373"/>
      <c r="N7" s="373"/>
      <c r="O7" s="373"/>
      <c r="P7" s="364"/>
      <c r="Q7" s="390"/>
      <c r="R7" s="373"/>
    </row>
    <row r="8" spans="1:18" ht="18.75">
      <c r="A8" s="334"/>
      <c r="B8" s="394"/>
      <c r="C8" s="394"/>
      <c r="D8" s="336" t="s">
        <v>458</v>
      </c>
      <c r="E8" s="336"/>
      <c r="F8" s="336"/>
      <c r="G8" s="336"/>
      <c r="H8" s="336" t="s">
        <v>459</v>
      </c>
      <c r="I8" s="336"/>
      <c r="J8" s="336"/>
      <c r="K8" s="336"/>
      <c r="L8" s="336" t="s">
        <v>101</v>
      </c>
      <c r="M8" s="336"/>
      <c r="N8" s="336"/>
      <c r="O8" s="395"/>
      <c r="P8" s="339" t="s">
        <v>495</v>
      </c>
      <c r="Q8" s="396"/>
      <c r="R8" s="340"/>
    </row>
    <row r="9" spans="1:18" ht="15.75">
      <c r="A9" s="341"/>
      <c r="B9" s="503"/>
      <c r="C9" s="503"/>
      <c r="D9" s="574" t="s">
        <v>537</v>
      </c>
      <c r="E9" s="574" t="s">
        <v>551</v>
      </c>
      <c r="F9" s="575" t="s">
        <v>454</v>
      </c>
      <c r="G9" s="575"/>
      <c r="H9" s="574" t="s">
        <v>537</v>
      </c>
      <c r="I9" s="574" t="s">
        <v>551</v>
      </c>
      <c r="J9" s="575" t="s">
        <v>454</v>
      </c>
      <c r="K9" s="575"/>
      <c r="L9" s="574" t="s">
        <v>537</v>
      </c>
      <c r="M9" s="574" t="s">
        <v>551</v>
      </c>
      <c r="N9" s="575" t="s">
        <v>454</v>
      </c>
      <c r="O9" s="576"/>
      <c r="P9" s="574" t="s">
        <v>537</v>
      </c>
      <c r="Q9" s="574" t="s">
        <v>551</v>
      </c>
      <c r="R9" s="577" t="s">
        <v>454</v>
      </c>
    </row>
    <row r="10" spans="1:18" ht="15.75">
      <c r="A10" s="402"/>
      <c r="B10" s="403"/>
      <c r="C10" s="403"/>
      <c r="D10" s="404" t="s">
        <v>52</v>
      </c>
      <c r="E10" s="404" t="s">
        <v>52</v>
      </c>
      <c r="F10" s="404"/>
      <c r="G10" s="404"/>
      <c r="H10" s="404" t="s">
        <v>52</v>
      </c>
      <c r="I10" s="404" t="s">
        <v>52</v>
      </c>
      <c r="J10" s="404"/>
      <c r="K10" s="404"/>
      <c r="L10" s="404" t="s">
        <v>52</v>
      </c>
      <c r="M10" s="404" t="s">
        <v>52</v>
      </c>
      <c r="N10" s="405"/>
      <c r="O10" s="406"/>
      <c r="P10" s="407" t="s">
        <v>52</v>
      </c>
      <c r="Q10" s="408" t="s">
        <v>52</v>
      </c>
      <c r="R10" s="409"/>
    </row>
    <row r="11" spans="1:18" ht="12.75">
      <c r="A11" s="363"/>
      <c r="B11" s="410"/>
      <c r="C11" s="410"/>
      <c r="D11" s="411"/>
      <c r="E11" s="411"/>
      <c r="F11" s="411"/>
      <c r="G11" s="411"/>
      <c r="H11" s="411"/>
      <c r="I11" s="411"/>
      <c r="J11" s="411"/>
      <c r="K11" s="371"/>
      <c r="L11" s="411"/>
      <c r="M11" s="411"/>
      <c r="N11" s="412"/>
      <c r="O11" s="413"/>
      <c r="P11" s="414"/>
      <c r="Q11" s="390"/>
      <c r="R11" s="413"/>
    </row>
    <row r="12" spans="1:18" ht="14.25">
      <c r="A12" s="363"/>
      <c r="B12" s="364" t="s">
        <v>496</v>
      </c>
      <c r="C12" s="415"/>
      <c r="D12" s="411"/>
      <c r="E12" s="411"/>
      <c r="F12" s="411"/>
      <c r="G12" s="411"/>
      <c r="H12" s="411"/>
      <c r="I12" s="411"/>
      <c r="J12" s="411"/>
      <c r="K12" s="371"/>
      <c r="L12" s="411"/>
      <c r="M12" s="411"/>
      <c r="N12" s="411"/>
      <c r="O12" s="413"/>
      <c r="P12" s="414"/>
      <c r="Q12" s="390"/>
      <c r="R12" s="413"/>
    </row>
    <row r="13" spans="1:18" ht="12.75">
      <c r="A13" s="363"/>
      <c r="B13" s="416" t="s">
        <v>460</v>
      </c>
      <c r="C13" s="416"/>
      <c r="D13" s="578"/>
      <c r="E13" s="578"/>
      <c r="F13" s="373"/>
      <c r="G13" s="411"/>
      <c r="H13" s="373"/>
      <c r="I13" s="373"/>
      <c r="J13" s="373"/>
      <c r="K13" s="371"/>
      <c r="L13" s="373"/>
      <c r="M13" s="373"/>
      <c r="N13" s="373"/>
      <c r="O13" s="413"/>
      <c r="P13" s="414"/>
      <c r="Q13" s="373"/>
      <c r="R13" s="413"/>
    </row>
    <row r="14" spans="1:18" ht="12.75">
      <c r="A14" s="363"/>
      <c r="B14" s="417" t="s">
        <v>461</v>
      </c>
      <c r="C14" s="417"/>
      <c r="D14" s="374">
        <v>2</v>
      </c>
      <c r="E14" s="375">
        <v>1</v>
      </c>
      <c r="F14" s="830">
        <v>1</v>
      </c>
      <c r="G14" s="371"/>
      <c r="H14" s="374">
        <v>2</v>
      </c>
      <c r="I14" s="375">
        <v>2</v>
      </c>
      <c r="J14" s="830">
        <v>0</v>
      </c>
      <c r="K14" s="371"/>
      <c r="L14" s="374">
        <v>4</v>
      </c>
      <c r="M14" s="375">
        <v>3</v>
      </c>
      <c r="N14" s="830">
        <v>0.3333333333333333</v>
      </c>
      <c r="O14" s="418"/>
      <c r="P14" s="374">
        <v>2.2</v>
      </c>
      <c r="Q14" s="420">
        <v>2.1</v>
      </c>
      <c r="R14" s="834">
        <v>0</v>
      </c>
    </row>
    <row r="15" spans="1:20" ht="12.75" hidden="1">
      <c r="A15" s="363"/>
      <c r="B15" s="417" t="s">
        <v>462</v>
      </c>
      <c r="C15" s="417"/>
      <c r="D15" s="374">
        <v>0</v>
      </c>
      <c r="E15" s="375">
        <v>0</v>
      </c>
      <c r="F15" s="830">
        <v>0</v>
      </c>
      <c r="G15" s="371"/>
      <c r="H15" s="374">
        <v>0</v>
      </c>
      <c r="I15" s="375">
        <v>0</v>
      </c>
      <c r="J15" s="830">
        <v>0</v>
      </c>
      <c r="K15" s="371"/>
      <c r="L15" s="374">
        <v>0</v>
      </c>
      <c r="M15" s="375">
        <v>0</v>
      </c>
      <c r="N15" s="830">
        <v>0</v>
      </c>
      <c r="O15" s="418"/>
      <c r="P15" s="374">
        <v>0</v>
      </c>
      <c r="Q15" s="420">
        <v>0</v>
      </c>
      <c r="R15" s="834">
        <v>0</v>
      </c>
      <c r="T15" s="582"/>
    </row>
    <row r="16" spans="1:18" ht="12.75">
      <c r="A16" s="363"/>
      <c r="B16" s="417" t="s">
        <v>463</v>
      </c>
      <c r="C16" s="417"/>
      <c r="D16" s="374">
        <v>2</v>
      </c>
      <c r="E16" s="375">
        <v>3</v>
      </c>
      <c r="F16" s="830">
        <v>-0.3333333333333333</v>
      </c>
      <c r="G16" s="371"/>
      <c r="H16" s="374">
        <v>0</v>
      </c>
      <c r="I16" s="375">
        <v>0</v>
      </c>
      <c r="J16" s="830" t="s">
        <v>613</v>
      </c>
      <c r="K16" s="371"/>
      <c r="L16" s="374">
        <v>2</v>
      </c>
      <c r="M16" s="375">
        <v>3</v>
      </c>
      <c r="N16" s="830">
        <v>-0.3333333333333333</v>
      </c>
      <c r="O16" s="418"/>
      <c r="P16" s="374">
        <v>0.2</v>
      </c>
      <c r="Q16" s="420">
        <v>0.3</v>
      </c>
      <c r="R16" s="893">
        <v>0</v>
      </c>
    </row>
    <row r="17" spans="1:18" ht="12.75" hidden="1">
      <c r="A17" s="363"/>
      <c r="B17" s="417" t="s">
        <v>465</v>
      </c>
      <c r="C17" s="417"/>
      <c r="D17" s="374">
        <v>0</v>
      </c>
      <c r="E17" s="375">
        <v>0</v>
      </c>
      <c r="F17" s="830" t="s">
        <v>613</v>
      </c>
      <c r="G17" s="371"/>
      <c r="H17" s="374">
        <v>0</v>
      </c>
      <c r="I17" s="375">
        <v>0</v>
      </c>
      <c r="J17" s="830" t="s">
        <v>613</v>
      </c>
      <c r="K17" s="371"/>
      <c r="L17" s="374">
        <v>0</v>
      </c>
      <c r="M17" s="375">
        <v>0</v>
      </c>
      <c r="N17" s="830" t="s">
        <v>613</v>
      </c>
      <c r="O17" s="418"/>
      <c r="P17" s="374">
        <v>0</v>
      </c>
      <c r="Q17" s="420">
        <v>0</v>
      </c>
      <c r="R17" s="834" t="s">
        <v>613</v>
      </c>
    </row>
    <row r="18" spans="1:18" ht="12.75">
      <c r="A18" s="363"/>
      <c r="B18" s="417" t="s">
        <v>466</v>
      </c>
      <c r="C18" s="417"/>
      <c r="D18" s="435">
        <v>166</v>
      </c>
      <c r="E18" s="438">
        <v>159</v>
      </c>
      <c r="F18" s="830">
        <v>0.0440251572327044</v>
      </c>
      <c r="G18" s="371"/>
      <c r="H18" s="435">
        <v>0</v>
      </c>
      <c r="I18" s="438">
        <v>0</v>
      </c>
      <c r="J18" s="830" t="s">
        <v>613</v>
      </c>
      <c r="K18" s="371"/>
      <c r="L18" s="435">
        <v>166</v>
      </c>
      <c r="M18" s="438">
        <v>159</v>
      </c>
      <c r="N18" s="830">
        <v>0.0440251572327044</v>
      </c>
      <c r="O18" s="418"/>
      <c r="P18" s="435">
        <v>16.6</v>
      </c>
      <c r="Q18" s="629">
        <v>15.9</v>
      </c>
      <c r="R18" s="838">
        <v>0.0625</v>
      </c>
    </row>
    <row r="19" spans="1:18" ht="12.75">
      <c r="A19" s="363"/>
      <c r="B19" s="422" t="s">
        <v>467</v>
      </c>
      <c r="C19" s="422"/>
      <c r="D19" s="374">
        <v>170</v>
      </c>
      <c r="E19" s="375">
        <v>163</v>
      </c>
      <c r="F19" s="832">
        <v>0.04294478527607362</v>
      </c>
      <c r="G19" s="371"/>
      <c r="H19" s="374">
        <v>2</v>
      </c>
      <c r="I19" s="375">
        <v>2</v>
      </c>
      <c r="J19" s="832">
        <v>0</v>
      </c>
      <c r="K19" s="371"/>
      <c r="L19" s="374">
        <v>172</v>
      </c>
      <c r="M19" s="375">
        <v>165</v>
      </c>
      <c r="N19" s="832">
        <v>0.04242424242424243</v>
      </c>
      <c r="O19" s="418"/>
      <c r="P19" s="374">
        <v>19</v>
      </c>
      <c r="Q19" s="420">
        <v>18.3</v>
      </c>
      <c r="R19" s="834">
        <v>0.05555555555555555</v>
      </c>
    </row>
    <row r="20" spans="1:18" ht="12.75">
      <c r="A20" s="363"/>
      <c r="B20" s="417" t="s">
        <v>468</v>
      </c>
      <c r="C20" s="417"/>
      <c r="D20" s="374">
        <v>13</v>
      </c>
      <c r="E20" s="375">
        <v>0</v>
      </c>
      <c r="F20" s="831" t="s">
        <v>613</v>
      </c>
      <c r="G20" s="371"/>
      <c r="H20" s="374">
        <v>0</v>
      </c>
      <c r="I20" s="375">
        <v>0</v>
      </c>
      <c r="J20" s="830" t="s">
        <v>613</v>
      </c>
      <c r="K20" s="371"/>
      <c r="L20" s="374">
        <v>13</v>
      </c>
      <c r="M20" s="375">
        <v>0</v>
      </c>
      <c r="N20" s="830" t="s">
        <v>613</v>
      </c>
      <c r="O20" s="418"/>
      <c r="P20" s="374">
        <v>1.3</v>
      </c>
      <c r="Q20" s="420">
        <v>0</v>
      </c>
      <c r="R20" s="834" t="s">
        <v>613</v>
      </c>
    </row>
    <row r="21" spans="1:18" ht="12.75">
      <c r="A21" s="363"/>
      <c r="B21" s="364" t="s">
        <v>101</v>
      </c>
      <c r="C21" s="364"/>
      <c r="D21" s="426">
        <v>183</v>
      </c>
      <c r="E21" s="427">
        <v>163</v>
      </c>
      <c r="F21" s="833">
        <v>0.12269938650306748</v>
      </c>
      <c r="G21" s="371"/>
      <c r="H21" s="426">
        <v>2</v>
      </c>
      <c r="I21" s="427">
        <v>2</v>
      </c>
      <c r="J21" s="833">
        <v>0</v>
      </c>
      <c r="K21" s="371"/>
      <c r="L21" s="426">
        <v>185</v>
      </c>
      <c r="M21" s="427">
        <v>165</v>
      </c>
      <c r="N21" s="833">
        <v>0.12121212121212122</v>
      </c>
      <c r="O21" s="418"/>
      <c r="P21" s="426">
        <v>20.3</v>
      </c>
      <c r="Q21" s="428">
        <v>18.3</v>
      </c>
      <c r="R21" s="836">
        <v>0.1111111111111111</v>
      </c>
    </row>
    <row r="22" spans="1:18" ht="12.75">
      <c r="A22" s="363"/>
      <c r="B22" s="373"/>
      <c r="C22" s="373"/>
      <c r="D22" s="365"/>
      <c r="E22" s="366"/>
      <c r="F22" s="839"/>
      <c r="G22" s="371"/>
      <c r="H22" s="365"/>
      <c r="I22" s="366"/>
      <c r="J22" s="839"/>
      <c r="K22" s="371"/>
      <c r="L22" s="365"/>
      <c r="M22" s="366"/>
      <c r="N22" s="839"/>
      <c r="O22" s="418"/>
      <c r="P22" s="430"/>
      <c r="Q22" s="431"/>
      <c r="R22" s="834"/>
    </row>
    <row r="23" spans="1:18" ht="12.75">
      <c r="A23" s="363"/>
      <c r="B23" s="416" t="s">
        <v>469</v>
      </c>
      <c r="C23" s="416"/>
      <c r="D23" s="373"/>
      <c r="E23" s="373"/>
      <c r="F23" s="891"/>
      <c r="G23" s="411"/>
      <c r="H23" s="373"/>
      <c r="I23" s="373"/>
      <c r="J23" s="891"/>
      <c r="K23" s="371"/>
      <c r="L23" s="373"/>
      <c r="M23" s="373"/>
      <c r="N23" s="891"/>
      <c r="O23" s="413"/>
      <c r="P23" s="414"/>
      <c r="Q23" s="373"/>
      <c r="R23" s="843"/>
    </row>
    <row r="24" spans="1:18" ht="12.75" hidden="1">
      <c r="A24" s="363"/>
      <c r="B24" s="417" t="s">
        <v>461</v>
      </c>
      <c r="C24" s="417"/>
      <c r="D24" s="374">
        <v>0</v>
      </c>
      <c r="E24" s="375">
        <v>0</v>
      </c>
      <c r="F24" s="830">
        <v>0</v>
      </c>
      <c r="G24" s="371"/>
      <c r="H24" s="374">
        <v>0</v>
      </c>
      <c r="I24" s="375">
        <v>0</v>
      </c>
      <c r="J24" s="830">
        <v>0</v>
      </c>
      <c r="K24" s="371"/>
      <c r="L24" s="374">
        <v>0</v>
      </c>
      <c r="M24" s="375">
        <v>0</v>
      </c>
      <c r="N24" s="830">
        <v>0</v>
      </c>
      <c r="O24" s="418"/>
      <c r="P24" s="374">
        <v>0</v>
      </c>
      <c r="Q24" s="420">
        <v>0</v>
      </c>
      <c r="R24" s="834">
        <v>0</v>
      </c>
    </row>
    <row r="25" spans="1:18" ht="12.75">
      <c r="A25" s="363"/>
      <c r="B25" s="417" t="s">
        <v>462</v>
      </c>
      <c r="C25" s="417"/>
      <c r="D25" s="374">
        <v>45</v>
      </c>
      <c r="E25" s="375">
        <v>31</v>
      </c>
      <c r="F25" s="830">
        <v>0.45161290322580644</v>
      </c>
      <c r="G25" s="371"/>
      <c r="H25" s="374">
        <v>33</v>
      </c>
      <c r="I25" s="375">
        <v>28</v>
      </c>
      <c r="J25" s="830">
        <v>0.17857142857142858</v>
      </c>
      <c r="K25" s="371"/>
      <c r="L25" s="374">
        <v>78</v>
      </c>
      <c r="M25" s="375">
        <v>59</v>
      </c>
      <c r="N25" s="830">
        <v>0.3220338983050847</v>
      </c>
      <c r="O25" s="418"/>
      <c r="P25" s="374">
        <v>37.5</v>
      </c>
      <c r="Q25" s="420">
        <v>31.1</v>
      </c>
      <c r="R25" s="834">
        <v>0.22580645161290322</v>
      </c>
    </row>
    <row r="26" spans="1:18" ht="12.75" hidden="1">
      <c r="A26" s="363"/>
      <c r="B26" s="417" t="s">
        <v>227</v>
      </c>
      <c r="C26" s="417"/>
      <c r="D26" s="374">
        <v>0</v>
      </c>
      <c r="E26" s="375">
        <v>0</v>
      </c>
      <c r="F26" s="830">
        <v>0</v>
      </c>
      <c r="G26" s="371"/>
      <c r="H26" s="374">
        <v>0</v>
      </c>
      <c r="I26" s="375">
        <v>0</v>
      </c>
      <c r="J26" s="830">
        <v>0</v>
      </c>
      <c r="K26" s="371"/>
      <c r="L26" s="374">
        <v>0</v>
      </c>
      <c r="M26" s="375">
        <v>0</v>
      </c>
      <c r="N26" s="830">
        <v>0</v>
      </c>
      <c r="O26" s="418"/>
      <c r="P26" s="374">
        <v>0</v>
      </c>
      <c r="Q26" s="420">
        <v>0</v>
      </c>
      <c r="R26" s="834">
        <v>0</v>
      </c>
    </row>
    <row r="27" spans="1:18" ht="12.75">
      <c r="A27" s="363"/>
      <c r="B27" s="417" t="s">
        <v>466</v>
      </c>
      <c r="C27" s="417"/>
      <c r="D27" s="374">
        <v>68</v>
      </c>
      <c r="E27" s="375">
        <v>68</v>
      </c>
      <c r="F27" s="830">
        <v>0</v>
      </c>
      <c r="G27" s="371"/>
      <c r="H27" s="374">
        <v>0</v>
      </c>
      <c r="I27" s="375">
        <v>0</v>
      </c>
      <c r="J27" s="830" t="s">
        <v>613</v>
      </c>
      <c r="K27" s="371"/>
      <c r="L27" s="374">
        <v>68</v>
      </c>
      <c r="M27" s="375">
        <v>68</v>
      </c>
      <c r="N27" s="830">
        <v>0</v>
      </c>
      <c r="O27" s="418"/>
      <c r="P27" s="377">
        <v>6.8</v>
      </c>
      <c r="Q27" s="420">
        <v>6.8</v>
      </c>
      <c r="R27" s="834">
        <v>0</v>
      </c>
    </row>
    <row r="28" spans="1:18" ht="12.75">
      <c r="A28" s="363"/>
      <c r="B28" s="417" t="s">
        <v>470</v>
      </c>
      <c r="C28" s="417"/>
      <c r="D28" s="435">
        <v>222</v>
      </c>
      <c r="E28" s="438">
        <v>43</v>
      </c>
      <c r="F28" s="830">
        <v>4.162790697674419</v>
      </c>
      <c r="G28" s="371"/>
      <c r="H28" s="435">
        <v>0</v>
      </c>
      <c r="I28" s="438">
        <v>0</v>
      </c>
      <c r="J28" s="830" t="s">
        <v>613</v>
      </c>
      <c r="K28" s="371"/>
      <c r="L28" s="435">
        <v>222</v>
      </c>
      <c r="M28" s="438">
        <v>43</v>
      </c>
      <c r="N28" s="830">
        <v>4.162790697674419</v>
      </c>
      <c r="O28" s="418"/>
      <c r="P28" s="435">
        <v>22.2</v>
      </c>
      <c r="Q28" s="629">
        <v>4.3</v>
      </c>
      <c r="R28" s="834">
        <v>4.5</v>
      </c>
    </row>
    <row r="29" spans="1:18" ht="12.75" hidden="1">
      <c r="A29" s="363"/>
      <c r="B29" s="422" t="s">
        <v>467</v>
      </c>
      <c r="C29" s="422"/>
      <c r="D29" s="374">
        <v>335</v>
      </c>
      <c r="E29" s="375">
        <v>99</v>
      </c>
      <c r="F29" s="832">
        <v>2.3838383838383836</v>
      </c>
      <c r="G29" s="371"/>
      <c r="H29" s="374">
        <v>33</v>
      </c>
      <c r="I29" s="375">
        <v>28</v>
      </c>
      <c r="J29" s="832">
        <v>0.17857142857142858</v>
      </c>
      <c r="K29" s="371"/>
      <c r="L29" s="374">
        <v>368</v>
      </c>
      <c r="M29" s="375">
        <v>127</v>
      </c>
      <c r="N29" s="832">
        <v>1.8976377952755905</v>
      </c>
      <c r="O29" s="418"/>
      <c r="P29" s="374">
        <v>66.5</v>
      </c>
      <c r="Q29" s="420">
        <v>37.9</v>
      </c>
      <c r="R29" s="835">
        <v>0.7631578947368421</v>
      </c>
    </row>
    <row r="30" spans="1:18" ht="12.75" hidden="1">
      <c r="A30" s="363"/>
      <c r="B30" s="417" t="s">
        <v>468</v>
      </c>
      <c r="C30" s="417"/>
      <c r="D30" s="374">
        <v>0</v>
      </c>
      <c r="E30" s="375">
        <v>0</v>
      </c>
      <c r="F30" s="831" t="s">
        <v>613</v>
      </c>
      <c r="G30" s="371"/>
      <c r="H30" s="374">
        <v>0</v>
      </c>
      <c r="I30" s="375">
        <v>0</v>
      </c>
      <c r="J30" s="831" t="s">
        <v>613</v>
      </c>
      <c r="K30" s="371"/>
      <c r="L30" s="374">
        <v>0</v>
      </c>
      <c r="M30" s="375">
        <v>0</v>
      </c>
      <c r="N30" s="831" t="s">
        <v>613</v>
      </c>
      <c r="O30" s="418"/>
      <c r="P30" s="374">
        <v>0</v>
      </c>
      <c r="Q30" s="420">
        <v>0</v>
      </c>
      <c r="R30" s="893" t="s">
        <v>613</v>
      </c>
    </row>
    <row r="31" spans="1:18" ht="12.75">
      <c r="A31" s="363"/>
      <c r="B31" s="364" t="s">
        <v>101</v>
      </c>
      <c r="C31" s="364"/>
      <c r="D31" s="426">
        <v>335</v>
      </c>
      <c r="E31" s="427">
        <v>142</v>
      </c>
      <c r="F31" s="833">
        <v>1.3591549295774648</v>
      </c>
      <c r="G31" s="371"/>
      <c r="H31" s="426">
        <v>33</v>
      </c>
      <c r="I31" s="427">
        <v>28</v>
      </c>
      <c r="J31" s="833">
        <v>0.17857142857142858</v>
      </c>
      <c r="K31" s="371"/>
      <c r="L31" s="426">
        <v>368</v>
      </c>
      <c r="M31" s="427">
        <v>170</v>
      </c>
      <c r="N31" s="833">
        <v>1.1647058823529413</v>
      </c>
      <c r="O31" s="418"/>
      <c r="P31" s="384">
        <v>66.5</v>
      </c>
      <c r="Q31" s="428">
        <v>42.2</v>
      </c>
      <c r="R31" s="836">
        <v>0.5952380952380952</v>
      </c>
    </row>
    <row r="32" spans="1:18" ht="12.75">
      <c r="A32" s="363"/>
      <c r="B32" s="364"/>
      <c r="C32" s="415"/>
      <c r="D32" s="411"/>
      <c r="E32" s="411"/>
      <c r="F32" s="841"/>
      <c r="G32" s="411"/>
      <c r="H32" s="411"/>
      <c r="I32" s="411"/>
      <c r="J32" s="841"/>
      <c r="K32" s="371"/>
      <c r="L32" s="411"/>
      <c r="M32" s="411"/>
      <c r="N32" s="841"/>
      <c r="O32" s="413"/>
      <c r="P32" s="414"/>
      <c r="Q32" s="373"/>
      <c r="R32" s="843"/>
    </row>
    <row r="33" spans="1:18" ht="12.75">
      <c r="A33" s="363"/>
      <c r="B33" s="416" t="s">
        <v>471</v>
      </c>
      <c r="C33" s="416"/>
      <c r="D33" s="365"/>
      <c r="E33" s="366"/>
      <c r="F33" s="839"/>
      <c r="G33" s="371"/>
      <c r="H33" s="365"/>
      <c r="I33" s="375"/>
      <c r="J33" s="839"/>
      <c r="K33" s="371"/>
      <c r="L33" s="365"/>
      <c r="M33" s="375"/>
      <c r="N33" s="839"/>
      <c r="O33" s="418"/>
      <c r="P33" s="430"/>
      <c r="Q33" s="579"/>
      <c r="R33" s="834"/>
    </row>
    <row r="34" spans="1:18" ht="12.75">
      <c r="A34" s="363"/>
      <c r="B34" s="417" t="s">
        <v>461</v>
      </c>
      <c r="C34" s="417"/>
      <c r="D34" s="374">
        <v>10</v>
      </c>
      <c r="E34" s="375">
        <v>12</v>
      </c>
      <c r="F34" s="830">
        <v>-0.16666666666666666</v>
      </c>
      <c r="G34" s="371"/>
      <c r="H34" s="374">
        <v>1</v>
      </c>
      <c r="I34" s="375">
        <v>5</v>
      </c>
      <c r="J34" s="830">
        <v>-0.8</v>
      </c>
      <c r="K34" s="371"/>
      <c r="L34" s="374">
        <v>11</v>
      </c>
      <c r="M34" s="375">
        <v>17</v>
      </c>
      <c r="N34" s="830">
        <v>-0.35294117647058826</v>
      </c>
      <c r="O34" s="418"/>
      <c r="P34" s="374">
        <v>2</v>
      </c>
      <c r="Q34" s="420">
        <v>6.2</v>
      </c>
      <c r="R34" s="834">
        <v>-0.6666666666666666</v>
      </c>
    </row>
    <row r="35" spans="1:18" ht="12.75">
      <c r="A35" s="363"/>
      <c r="B35" s="417" t="s">
        <v>462</v>
      </c>
      <c r="C35" s="417"/>
      <c r="D35" s="374">
        <v>7</v>
      </c>
      <c r="E35" s="375">
        <v>10</v>
      </c>
      <c r="F35" s="830">
        <v>-0.3</v>
      </c>
      <c r="G35" s="371"/>
      <c r="H35" s="374">
        <v>2</v>
      </c>
      <c r="I35" s="375">
        <v>2</v>
      </c>
      <c r="J35" s="830">
        <v>0</v>
      </c>
      <c r="K35" s="371"/>
      <c r="L35" s="374">
        <v>9</v>
      </c>
      <c r="M35" s="375">
        <v>12</v>
      </c>
      <c r="N35" s="830">
        <v>-0.25</v>
      </c>
      <c r="O35" s="418"/>
      <c r="P35" s="374">
        <v>2.7</v>
      </c>
      <c r="Q35" s="375">
        <v>3</v>
      </c>
      <c r="R35" s="834">
        <v>0</v>
      </c>
    </row>
    <row r="36" spans="1:18" ht="12.75">
      <c r="A36" s="363"/>
      <c r="B36" s="417" t="s">
        <v>463</v>
      </c>
      <c r="C36" s="417"/>
      <c r="D36" s="374">
        <v>43</v>
      </c>
      <c r="E36" s="375">
        <v>55</v>
      </c>
      <c r="F36" s="830">
        <v>-0.21818181818181817</v>
      </c>
      <c r="G36" s="371"/>
      <c r="H36" s="374">
        <v>0</v>
      </c>
      <c r="I36" s="375">
        <v>0</v>
      </c>
      <c r="J36" s="830" t="s">
        <v>613</v>
      </c>
      <c r="K36" s="371"/>
      <c r="L36" s="374">
        <v>43</v>
      </c>
      <c r="M36" s="375">
        <v>55</v>
      </c>
      <c r="N36" s="830">
        <v>-0.21818181818181817</v>
      </c>
      <c r="O36" s="418"/>
      <c r="P36" s="374">
        <v>4.3</v>
      </c>
      <c r="Q36" s="420">
        <v>5.5</v>
      </c>
      <c r="R36" s="834">
        <v>-0.3333333333333333</v>
      </c>
    </row>
    <row r="37" spans="1:18" ht="12.75">
      <c r="A37" s="363"/>
      <c r="B37" s="417" t="s">
        <v>464</v>
      </c>
      <c r="C37" s="417"/>
      <c r="D37" s="374">
        <v>250</v>
      </c>
      <c r="E37" s="375">
        <v>206</v>
      </c>
      <c r="F37" s="830">
        <v>0.21359223300970873</v>
      </c>
      <c r="G37" s="371"/>
      <c r="H37" s="374">
        <v>0</v>
      </c>
      <c r="I37" s="375">
        <v>0</v>
      </c>
      <c r="J37" s="830" t="s">
        <v>613</v>
      </c>
      <c r="K37" s="371"/>
      <c r="L37" s="374">
        <v>250</v>
      </c>
      <c r="M37" s="375">
        <v>206</v>
      </c>
      <c r="N37" s="830">
        <v>0.21359223300970873</v>
      </c>
      <c r="O37" s="418"/>
      <c r="P37" s="374">
        <v>25</v>
      </c>
      <c r="Q37" s="420">
        <v>20.6</v>
      </c>
      <c r="R37" s="834">
        <v>0.19047619047619047</v>
      </c>
    </row>
    <row r="38" spans="1:18" ht="12.75">
      <c r="A38" s="363"/>
      <c r="B38" s="417" t="s">
        <v>465</v>
      </c>
      <c r="C38" s="417"/>
      <c r="D38" s="374">
        <v>0</v>
      </c>
      <c r="E38" s="375">
        <v>0</v>
      </c>
      <c r="F38" s="830" t="s">
        <v>613</v>
      </c>
      <c r="G38" s="371"/>
      <c r="H38" s="374">
        <v>1</v>
      </c>
      <c r="I38" s="375">
        <v>1</v>
      </c>
      <c r="J38" s="830">
        <v>0</v>
      </c>
      <c r="K38" s="371"/>
      <c r="L38" s="374">
        <v>1</v>
      </c>
      <c r="M38" s="375">
        <v>1</v>
      </c>
      <c r="N38" s="830">
        <v>0</v>
      </c>
      <c r="O38" s="418"/>
      <c r="P38" s="374">
        <v>1</v>
      </c>
      <c r="Q38" s="420">
        <v>1</v>
      </c>
      <c r="R38" s="834">
        <v>0</v>
      </c>
    </row>
    <row r="39" spans="1:18" ht="12.75">
      <c r="A39" s="363"/>
      <c r="B39" s="417" t="s">
        <v>466</v>
      </c>
      <c r="C39" s="417"/>
      <c r="D39" s="435">
        <v>326</v>
      </c>
      <c r="E39" s="375">
        <v>309</v>
      </c>
      <c r="F39" s="830">
        <v>0.05501618122977346</v>
      </c>
      <c r="G39" s="371"/>
      <c r="H39" s="435">
        <v>0</v>
      </c>
      <c r="I39" s="375">
        <v>0</v>
      </c>
      <c r="J39" s="830" t="s">
        <v>613</v>
      </c>
      <c r="K39" s="371"/>
      <c r="L39" s="435">
        <v>326</v>
      </c>
      <c r="M39" s="375">
        <v>309</v>
      </c>
      <c r="N39" s="830">
        <v>0.05501618122977346</v>
      </c>
      <c r="O39" s="418"/>
      <c r="P39" s="904">
        <v>32.6</v>
      </c>
      <c r="Q39" s="420">
        <v>30.9</v>
      </c>
      <c r="R39" s="834">
        <v>0.06451612903225806</v>
      </c>
    </row>
    <row r="40" spans="1:18" ht="12.75" hidden="1">
      <c r="A40" s="363"/>
      <c r="B40" s="417"/>
      <c r="C40" s="417"/>
      <c r="D40" s="435"/>
      <c r="E40" s="375"/>
      <c r="F40" s="830"/>
      <c r="G40" s="371"/>
      <c r="H40" s="435"/>
      <c r="I40" s="375"/>
      <c r="J40" s="831"/>
      <c r="K40" s="371"/>
      <c r="L40" s="435"/>
      <c r="M40" s="375"/>
      <c r="N40" s="830"/>
      <c r="O40" s="418"/>
      <c r="P40" s="850"/>
      <c r="Q40" s="420"/>
      <c r="R40" s="834"/>
    </row>
    <row r="41" spans="1:18" ht="12.75">
      <c r="A41" s="363"/>
      <c r="B41" s="422" t="s">
        <v>467</v>
      </c>
      <c r="C41" s="422"/>
      <c r="D41" s="872">
        <v>636</v>
      </c>
      <c r="E41" s="424">
        <v>592</v>
      </c>
      <c r="F41" s="832">
        <v>0.07432432432432433</v>
      </c>
      <c r="G41" s="371"/>
      <c r="H41" s="374">
        <v>4</v>
      </c>
      <c r="I41" s="424">
        <v>8</v>
      </c>
      <c r="J41" s="832">
        <v>-0.5</v>
      </c>
      <c r="K41" s="371"/>
      <c r="L41" s="872">
        <v>640</v>
      </c>
      <c r="M41" s="424">
        <v>600</v>
      </c>
      <c r="N41" s="832">
        <v>0.06666666666666667</v>
      </c>
      <c r="O41" s="418"/>
      <c r="P41" s="872">
        <v>67.6</v>
      </c>
      <c r="Q41" s="424">
        <v>67.2</v>
      </c>
      <c r="R41" s="835">
        <v>0.014925373134328358</v>
      </c>
    </row>
    <row r="42" spans="1:18" ht="12.75">
      <c r="A42" s="363"/>
      <c r="B42" s="417" t="s">
        <v>468</v>
      </c>
      <c r="C42" s="417"/>
      <c r="D42" s="872">
        <v>-3</v>
      </c>
      <c r="E42" s="375">
        <v>0</v>
      </c>
      <c r="F42" s="830" t="s">
        <v>613</v>
      </c>
      <c r="G42" s="371"/>
      <c r="H42" s="374">
        <v>0</v>
      </c>
      <c r="I42" s="375">
        <v>0</v>
      </c>
      <c r="J42" s="830" t="s">
        <v>613</v>
      </c>
      <c r="K42" s="371"/>
      <c r="L42" s="872">
        <v>-3</v>
      </c>
      <c r="M42" s="375">
        <v>0</v>
      </c>
      <c r="N42" s="830" t="s">
        <v>613</v>
      </c>
      <c r="O42" s="418"/>
      <c r="P42" s="872">
        <v>-0.3</v>
      </c>
      <c r="Q42" s="375">
        <v>0</v>
      </c>
      <c r="R42" s="834" t="s">
        <v>613</v>
      </c>
    </row>
    <row r="43" spans="1:18" ht="12.75">
      <c r="A43" s="363"/>
      <c r="B43" s="364" t="s">
        <v>101</v>
      </c>
      <c r="C43" s="364"/>
      <c r="D43" s="871">
        <v>633</v>
      </c>
      <c r="E43" s="427">
        <v>592</v>
      </c>
      <c r="F43" s="833">
        <v>0.06925675675675676</v>
      </c>
      <c r="G43" s="371"/>
      <c r="H43" s="426">
        <v>4</v>
      </c>
      <c r="I43" s="427">
        <v>8</v>
      </c>
      <c r="J43" s="833">
        <v>-0.5</v>
      </c>
      <c r="K43" s="371"/>
      <c r="L43" s="871">
        <v>637</v>
      </c>
      <c r="M43" s="427">
        <v>600</v>
      </c>
      <c r="N43" s="833">
        <v>0.06166666666666667</v>
      </c>
      <c r="O43" s="418"/>
      <c r="P43" s="871">
        <v>67.3</v>
      </c>
      <c r="Q43" s="427">
        <v>67.2</v>
      </c>
      <c r="R43" s="836">
        <v>0</v>
      </c>
    </row>
    <row r="44" spans="1:18" ht="12.75">
      <c r="A44" s="363"/>
      <c r="B44" s="364"/>
      <c r="C44" s="364"/>
      <c r="D44" s="374"/>
      <c r="E44" s="366"/>
      <c r="F44" s="830"/>
      <c r="G44" s="371"/>
      <c r="H44" s="374"/>
      <c r="I44" s="375"/>
      <c r="J44" s="830"/>
      <c r="K44" s="371"/>
      <c r="L44" s="374"/>
      <c r="M44" s="375"/>
      <c r="N44" s="830"/>
      <c r="O44" s="418"/>
      <c r="P44" s="374"/>
      <c r="Q44" s="579"/>
      <c r="R44" s="834"/>
    </row>
    <row r="45" spans="1:18" ht="12.75">
      <c r="A45" s="363"/>
      <c r="B45" s="416" t="s">
        <v>472</v>
      </c>
      <c r="C45" s="364"/>
      <c r="D45" s="374"/>
      <c r="E45" s="366"/>
      <c r="F45" s="830"/>
      <c r="G45" s="371"/>
      <c r="H45" s="374"/>
      <c r="I45" s="375"/>
      <c r="J45" s="830"/>
      <c r="K45" s="371"/>
      <c r="L45" s="374"/>
      <c r="M45" s="375"/>
      <c r="N45" s="830"/>
      <c r="O45" s="418"/>
      <c r="P45" s="374"/>
      <c r="Q45" s="579"/>
      <c r="R45" s="834"/>
    </row>
    <row r="46" spans="1:18" ht="12.75">
      <c r="A46" s="363"/>
      <c r="B46" s="417" t="s">
        <v>463</v>
      </c>
      <c r="C46" s="364"/>
      <c r="D46" s="374">
        <v>0</v>
      </c>
      <c r="E46" s="375">
        <v>1</v>
      </c>
      <c r="F46" s="830" t="s">
        <v>613</v>
      </c>
      <c r="G46" s="371"/>
      <c r="H46" s="374">
        <v>0</v>
      </c>
      <c r="I46" s="374">
        <v>0</v>
      </c>
      <c r="J46" s="830" t="s">
        <v>613</v>
      </c>
      <c r="K46" s="371"/>
      <c r="L46" s="374">
        <v>0</v>
      </c>
      <c r="M46" s="375">
        <v>1</v>
      </c>
      <c r="N46" s="830" t="s">
        <v>613</v>
      </c>
      <c r="O46" s="418"/>
      <c r="P46" s="374">
        <v>0</v>
      </c>
      <c r="Q46" s="375">
        <v>0.1</v>
      </c>
      <c r="R46" s="834" t="s">
        <v>613</v>
      </c>
    </row>
    <row r="47" spans="1:18" ht="12.75">
      <c r="A47" s="363"/>
      <c r="B47" s="417" t="s">
        <v>465</v>
      </c>
      <c r="C47" s="364"/>
      <c r="D47" s="374">
        <v>214</v>
      </c>
      <c r="E47" s="375">
        <v>234</v>
      </c>
      <c r="F47" s="905">
        <v>-0.08547008547008547</v>
      </c>
      <c r="G47" s="371"/>
      <c r="H47" s="374">
        <v>0</v>
      </c>
      <c r="I47" s="375">
        <v>1</v>
      </c>
      <c r="J47" s="830" t="s">
        <v>613</v>
      </c>
      <c r="K47" s="371"/>
      <c r="L47" s="374">
        <v>214</v>
      </c>
      <c r="M47" s="375">
        <v>235</v>
      </c>
      <c r="N47" s="830">
        <v>-0.08936170212765958</v>
      </c>
      <c r="O47" s="418"/>
      <c r="P47" s="374">
        <v>21.4</v>
      </c>
      <c r="Q47" s="375">
        <v>24.4</v>
      </c>
      <c r="R47" s="834">
        <v>-0.125</v>
      </c>
    </row>
    <row r="48" spans="1:18" ht="12.75">
      <c r="A48" s="363"/>
      <c r="B48" s="417" t="s">
        <v>466</v>
      </c>
      <c r="C48" s="364"/>
      <c r="D48" s="374">
        <v>53</v>
      </c>
      <c r="E48" s="375">
        <v>40</v>
      </c>
      <c r="F48" s="905">
        <v>0.325</v>
      </c>
      <c r="G48" s="371"/>
      <c r="H48" s="374">
        <v>0</v>
      </c>
      <c r="I48" s="374">
        <v>0</v>
      </c>
      <c r="J48" s="830" t="s">
        <v>613</v>
      </c>
      <c r="K48" s="371"/>
      <c r="L48" s="374">
        <v>53</v>
      </c>
      <c r="M48" s="375">
        <v>40</v>
      </c>
      <c r="N48" s="830">
        <v>0.325</v>
      </c>
      <c r="O48" s="418"/>
      <c r="P48" s="374">
        <v>5.3</v>
      </c>
      <c r="Q48" s="420">
        <v>4</v>
      </c>
      <c r="R48" s="834">
        <v>0.25</v>
      </c>
    </row>
    <row r="49" spans="1:18" ht="12.75">
      <c r="A49" s="363"/>
      <c r="B49" s="417" t="s">
        <v>470</v>
      </c>
      <c r="C49" s="364"/>
      <c r="D49" s="374">
        <v>1108</v>
      </c>
      <c r="E49" s="375">
        <v>0</v>
      </c>
      <c r="F49" s="905" t="s">
        <v>613</v>
      </c>
      <c r="G49" s="371"/>
      <c r="H49" s="374">
        <v>0</v>
      </c>
      <c r="I49" s="374">
        <v>0</v>
      </c>
      <c r="J49" s="831" t="s">
        <v>613</v>
      </c>
      <c r="K49" s="371"/>
      <c r="L49" s="374">
        <v>1108</v>
      </c>
      <c r="M49" s="375">
        <v>0</v>
      </c>
      <c r="N49" s="830" t="s">
        <v>613</v>
      </c>
      <c r="O49" s="418"/>
      <c r="P49" s="374">
        <v>110.8</v>
      </c>
      <c r="Q49" s="420">
        <v>0</v>
      </c>
      <c r="R49" s="834" t="s">
        <v>613</v>
      </c>
    </row>
    <row r="50" spans="1:18" ht="12.75">
      <c r="A50" s="363"/>
      <c r="B50" s="364" t="s">
        <v>101</v>
      </c>
      <c r="C50" s="364"/>
      <c r="D50" s="426">
        <v>1375</v>
      </c>
      <c r="E50" s="427">
        <v>275</v>
      </c>
      <c r="F50" s="833">
        <v>4</v>
      </c>
      <c r="G50" s="371"/>
      <c r="H50" s="426">
        <v>0</v>
      </c>
      <c r="I50" s="427">
        <v>1</v>
      </c>
      <c r="J50" s="833" t="s">
        <v>613</v>
      </c>
      <c r="K50" s="371"/>
      <c r="L50" s="426">
        <v>1375</v>
      </c>
      <c r="M50" s="427">
        <v>276</v>
      </c>
      <c r="N50" s="833">
        <v>3.9818840579710146</v>
      </c>
      <c r="O50" s="418"/>
      <c r="P50" s="426">
        <v>137.5</v>
      </c>
      <c r="Q50" s="427">
        <v>28.5</v>
      </c>
      <c r="R50" s="836">
        <v>3.7586206896551726</v>
      </c>
    </row>
    <row r="51" spans="1:18" ht="12.75">
      <c r="A51" s="363"/>
      <c r="B51" s="364"/>
      <c r="C51" s="364"/>
      <c r="D51" s="374"/>
      <c r="E51" s="366"/>
      <c r="F51" s="830"/>
      <c r="G51" s="371"/>
      <c r="H51" s="374"/>
      <c r="I51" s="375"/>
      <c r="J51" s="830"/>
      <c r="K51" s="371"/>
      <c r="L51" s="374"/>
      <c r="M51" s="375"/>
      <c r="N51" s="830"/>
      <c r="O51" s="418"/>
      <c r="P51" s="374"/>
      <c r="Q51" s="579"/>
      <c r="R51" s="834"/>
    </row>
    <row r="52" spans="1:18" ht="12.75">
      <c r="A52" s="363"/>
      <c r="B52" s="416" t="s">
        <v>473</v>
      </c>
      <c r="C52" s="416"/>
      <c r="D52" s="374"/>
      <c r="E52" s="366"/>
      <c r="F52" s="839"/>
      <c r="G52" s="371"/>
      <c r="H52" s="374"/>
      <c r="I52" s="375"/>
      <c r="J52" s="839"/>
      <c r="K52" s="371"/>
      <c r="L52" s="374"/>
      <c r="M52" s="375"/>
      <c r="N52" s="839"/>
      <c r="O52" s="418"/>
      <c r="P52" s="374"/>
      <c r="Q52" s="579"/>
      <c r="R52" s="834"/>
    </row>
    <row r="53" spans="1:18" ht="12.75">
      <c r="A53" s="363"/>
      <c r="B53" s="417" t="s">
        <v>461</v>
      </c>
      <c r="C53" s="417"/>
      <c r="D53" s="374">
        <v>12</v>
      </c>
      <c r="E53" s="375">
        <v>13</v>
      </c>
      <c r="F53" s="830">
        <v>-0.07692307692307693</v>
      </c>
      <c r="G53" s="371"/>
      <c r="H53" s="374">
        <v>3</v>
      </c>
      <c r="I53" s="375">
        <v>7</v>
      </c>
      <c r="J53" s="830">
        <v>-0.5714285714285714</v>
      </c>
      <c r="K53" s="371"/>
      <c r="L53" s="374">
        <v>15</v>
      </c>
      <c r="M53" s="375">
        <v>20</v>
      </c>
      <c r="N53" s="830">
        <v>-0.25</v>
      </c>
      <c r="O53" s="418"/>
      <c r="P53" s="374">
        <v>4.2</v>
      </c>
      <c r="Q53" s="375">
        <v>8.3</v>
      </c>
      <c r="R53" s="834">
        <v>-0.5</v>
      </c>
    </row>
    <row r="54" spans="1:18" ht="12.75">
      <c r="A54" s="363"/>
      <c r="B54" s="417" t="s">
        <v>462</v>
      </c>
      <c r="C54" s="417"/>
      <c r="D54" s="374">
        <v>52</v>
      </c>
      <c r="E54" s="375">
        <v>41</v>
      </c>
      <c r="F54" s="830">
        <v>0.2682926829268293</v>
      </c>
      <c r="G54" s="371"/>
      <c r="H54" s="374">
        <v>35</v>
      </c>
      <c r="I54" s="375">
        <v>30</v>
      </c>
      <c r="J54" s="830">
        <v>0.16666666666666666</v>
      </c>
      <c r="K54" s="371"/>
      <c r="L54" s="374">
        <v>87</v>
      </c>
      <c r="M54" s="375">
        <v>71</v>
      </c>
      <c r="N54" s="830">
        <v>0.22535211267605634</v>
      </c>
      <c r="O54" s="418"/>
      <c r="P54" s="374">
        <v>40.2</v>
      </c>
      <c r="Q54" s="375">
        <v>34.1</v>
      </c>
      <c r="R54" s="834">
        <v>0.17647058823529413</v>
      </c>
    </row>
    <row r="55" spans="1:18" ht="12.75">
      <c r="A55" s="363"/>
      <c r="B55" s="417" t="s">
        <v>463</v>
      </c>
      <c r="C55" s="417"/>
      <c r="D55" s="374">
        <v>45</v>
      </c>
      <c r="E55" s="375">
        <v>59</v>
      </c>
      <c r="F55" s="830">
        <v>-0.23728813559322035</v>
      </c>
      <c r="G55" s="371"/>
      <c r="H55" s="374">
        <v>0</v>
      </c>
      <c r="I55" s="375">
        <v>0</v>
      </c>
      <c r="J55" s="830" t="s">
        <v>613</v>
      </c>
      <c r="K55" s="371"/>
      <c r="L55" s="374">
        <v>45</v>
      </c>
      <c r="M55" s="375">
        <v>59</v>
      </c>
      <c r="N55" s="830">
        <v>-0.23728813559322035</v>
      </c>
      <c r="O55" s="418"/>
      <c r="P55" s="374">
        <v>4.5</v>
      </c>
      <c r="Q55" s="375">
        <v>5.9</v>
      </c>
      <c r="R55" s="834">
        <v>-0.16666666666666666</v>
      </c>
    </row>
    <row r="56" spans="1:18" ht="12.75">
      <c r="A56" s="363"/>
      <c r="B56" s="417" t="s">
        <v>464</v>
      </c>
      <c r="C56" s="417"/>
      <c r="D56" s="374">
        <v>250</v>
      </c>
      <c r="E56" s="375">
        <v>206</v>
      </c>
      <c r="F56" s="830">
        <v>0.21359223300970873</v>
      </c>
      <c r="G56" s="371"/>
      <c r="H56" s="374">
        <v>0</v>
      </c>
      <c r="I56" s="375">
        <v>0</v>
      </c>
      <c r="J56" s="830" t="s">
        <v>613</v>
      </c>
      <c r="K56" s="371"/>
      <c r="L56" s="374">
        <v>250</v>
      </c>
      <c r="M56" s="375">
        <v>206</v>
      </c>
      <c r="N56" s="830">
        <v>0.21359223300970873</v>
      </c>
      <c r="O56" s="418"/>
      <c r="P56" s="374">
        <v>25</v>
      </c>
      <c r="Q56" s="375">
        <v>20.6</v>
      </c>
      <c r="R56" s="834">
        <v>0.19047619047619047</v>
      </c>
    </row>
    <row r="57" spans="1:18" ht="12.75">
      <c r="A57" s="363"/>
      <c r="B57" s="417" t="s">
        <v>465</v>
      </c>
      <c r="C57" s="417"/>
      <c r="D57" s="374">
        <v>214</v>
      </c>
      <c r="E57" s="375">
        <v>234</v>
      </c>
      <c r="F57" s="830">
        <v>-0.08547008547008547</v>
      </c>
      <c r="G57" s="371"/>
      <c r="H57" s="374">
        <v>1</v>
      </c>
      <c r="I57" s="375">
        <v>2</v>
      </c>
      <c r="J57" s="830">
        <v>-0.5</v>
      </c>
      <c r="K57" s="371"/>
      <c r="L57" s="374">
        <v>215</v>
      </c>
      <c r="M57" s="375">
        <v>236</v>
      </c>
      <c r="N57" s="830">
        <v>-0.08898305084745763</v>
      </c>
      <c r="O57" s="418"/>
      <c r="P57" s="374">
        <v>22.4</v>
      </c>
      <c r="Q57" s="375">
        <v>25.4</v>
      </c>
      <c r="R57" s="834">
        <v>-0.12</v>
      </c>
    </row>
    <row r="58" spans="1:18" ht="12.75">
      <c r="A58" s="363"/>
      <c r="B58" s="417" t="s">
        <v>466</v>
      </c>
      <c r="C58" s="417"/>
      <c r="D58" s="374">
        <v>613</v>
      </c>
      <c r="E58" s="375">
        <v>576</v>
      </c>
      <c r="F58" s="830">
        <v>0.0642361111111111</v>
      </c>
      <c r="G58" s="371"/>
      <c r="H58" s="374">
        <v>0</v>
      </c>
      <c r="I58" s="375">
        <v>0</v>
      </c>
      <c r="J58" s="830" t="s">
        <v>613</v>
      </c>
      <c r="K58" s="371"/>
      <c r="L58" s="374">
        <v>613</v>
      </c>
      <c r="M58" s="375">
        <v>576</v>
      </c>
      <c r="N58" s="830">
        <v>0.0642361111111111</v>
      </c>
      <c r="O58" s="418"/>
      <c r="P58" s="374">
        <v>61.3</v>
      </c>
      <c r="Q58" s="375">
        <v>57.6</v>
      </c>
      <c r="R58" s="834">
        <v>0.05172413793103448</v>
      </c>
    </row>
    <row r="59" spans="1:18" ht="12.75">
      <c r="A59" s="363"/>
      <c r="B59" s="417" t="s">
        <v>470</v>
      </c>
      <c r="C59" s="417"/>
      <c r="D59" s="435">
        <v>1330</v>
      </c>
      <c r="E59" s="375">
        <v>43</v>
      </c>
      <c r="F59" s="830">
        <v>29.930232558139537</v>
      </c>
      <c r="G59" s="371"/>
      <c r="H59" s="435">
        <v>0</v>
      </c>
      <c r="I59" s="375">
        <v>0</v>
      </c>
      <c r="J59" s="830" t="s">
        <v>613</v>
      </c>
      <c r="K59" s="371"/>
      <c r="L59" s="435">
        <v>1330</v>
      </c>
      <c r="M59" s="375">
        <v>43</v>
      </c>
      <c r="N59" s="830">
        <v>29.930232558139537</v>
      </c>
      <c r="O59" s="418"/>
      <c r="P59" s="435">
        <v>133</v>
      </c>
      <c r="Q59" s="375">
        <v>4.3</v>
      </c>
      <c r="R59" s="834">
        <v>32.25</v>
      </c>
    </row>
    <row r="60" spans="1:18" ht="12.75">
      <c r="A60" s="363"/>
      <c r="B60" s="422" t="s">
        <v>467</v>
      </c>
      <c r="C60" s="422"/>
      <c r="D60" s="374">
        <v>2516</v>
      </c>
      <c r="E60" s="424">
        <v>1172</v>
      </c>
      <c r="F60" s="832">
        <v>1.1467576791808873</v>
      </c>
      <c r="G60" s="371"/>
      <c r="H60" s="374">
        <v>39</v>
      </c>
      <c r="I60" s="424">
        <v>39</v>
      </c>
      <c r="J60" s="832">
        <v>0</v>
      </c>
      <c r="K60" s="371"/>
      <c r="L60" s="374">
        <v>2555</v>
      </c>
      <c r="M60" s="424">
        <v>1211</v>
      </c>
      <c r="N60" s="832">
        <v>1.1098265895953756</v>
      </c>
      <c r="O60" s="418"/>
      <c r="P60" s="374">
        <v>290.6</v>
      </c>
      <c r="Q60" s="424">
        <v>156.2</v>
      </c>
      <c r="R60" s="835">
        <v>0.8653846153846154</v>
      </c>
    </row>
    <row r="61" spans="1:18" ht="12.75">
      <c r="A61" s="363"/>
      <c r="B61" s="417" t="s">
        <v>468</v>
      </c>
      <c r="C61" s="417"/>
      <c r="D61" s="374">
        <v>10</v>
      </c>
      <c r="E61" s="375">
        <v>0</v>
      </c>
      <c r="F61" s="830" t="s">
        <v>613</v>
      </c>
      <c r="G61" s="371"/>
      <c r="H61" s="374">
        <v>0</v>
      </c>
      <c r="I61" s="375">
        <v>0</v>
      </c>
      <c r="J61" s="830" t="s">
        <v>613</v>
      </c>
      <c r="K61" s="371"/>
      <c r="L61" s="374">
        <v>10</v>
      </c>
      <c r="M61" s="375">
        <v>0</v>
      </c>
      <c r="N61" s="830" t="s">
        <v>613</v>
      </c>
      <c r="O61" s="418"/>
      <c r="P61" s="374">
        <v>1</v>
      </c>
      <c r="Q61" s="375">
        <v>0</v>
      </c>
      <c r="R61" s="834" t="s">
        <v>613</v>
      </c>
    </row>
    <row r="62" spans="1:18" ht="12.75">
      <c r="A62" s="363"/>
      <c r="B62" s="364" t="s">
        <v>474</v>
      </c>
      <c r="C62" s="373"/>
      <c r="D62" s="426">
        <v>2526</v>
      </c>
      <c r="E62" s="427">
        <v>1172</v>
      </c>
      <c r="F62" s="833">
        <v>1.1552901023890785</v>
      </c>
      <c r="G62" s="371"/>
      <c r="H62" s="426">
        <v>39</v>
      </c>
      <c r="I62" s="427">
        <v>39</v>
      </c>
      <c r="J62" s="833">
        <v>0</v>
      </c>
      <c r="K62" s="371"/>
      <c r="L62" s="426">
        <v>2565</v>
      </c>
      <c r="M62" s="427">
        <v>1211</v>
      </c>
      <c r="N62" s="833">
        <v>1.1180842279108174</v>
      </c>
      <c r="O62" s="418"/>
      <c r="P62" s="426">
        <v>291.6</v>
      </c>
      <c r="Q62" s="427">
        <v>156.2</v>
      </c>
      <c r="R62" s="836">
        <v>0.8717948717948718</v>
      </c>
    </row>
    <row r="63" spans="1:18" ht="12.75" customHeight="1">
      <c r="A63" s="363"/>
      <c r="B63" s="373"/>
      <c r="C63" s="364"/>
      <c r="D63" s="423"/>
      <c r="E63" s="474"/>
      <c r="F63" s="892"/>
      <c r="G63" s="411"/>
      <c r="H63" s="374"/>
      <c r="I63" s="441"/>
      <c r="J63" s="892">
        <v>0</v>
      </c>
      <c r="K63" s="371"/>
      <c r="L63" s="374"/>
      <c r="M63" s="441"/>
      <c r="N63" s="892"/>
      <c r="O63" s="413"/>
      <c r="P63" s="374"/>
      <c r="Q63" s="578"/>
      <c r="R63" s="894"/>
    </row>
    <row r="64" spans="1:18" ht="14.25">
      <c r="A64" s="363"/>
      <c r="B64" s="416" t="s">
        <v>545</v>
      </c>
      <c r="C64" s="416"/>
      <c r="D64" s="374"/>
      <c r="E64" s="366"/>
      <c r="F64" s="830"/>
      <c r="G64" s="371"/>
      <c r="H64" s="374"/>
      <c r="I64" s="375"/>
      <c r="J64" s="830"/>
      <c r="K64" s="371"/>
      <c r="L64" s="374"/>
      <c r="M64" s="375"/>
      <c r="N64" s="830"/>
      <c r="O64" s="418"/>
      <c r="P64" s="374"/>
      <c r="Q64" s="579"/>
      <c r="R64" s="834"/>
    </row>
    <row r="65" spans="1:18" ht="12.75">
      <c r="A65" s="363"/>
      <c r="B65" s="373" t="s">
        <v>475</v>
      </c>
      <c r="C65" s="417"/>
      <c r="D65" s="374">
        <v>18</v>
      </c>
      <c r="E65" s="441">
        <v>35</v>
      </c>
      <c r="F65" s="830">
        <v>-0.4857142857142857</v>
      </c>
      <c r="G65" s="371"/>
      <c r="H65" s="374">
        <v>1</v>
      </c>
      <c r="I65" s="441">
        <v>1</v>
      </c>
      <c r="J65" s="830">
        <v>0</v>
      </c>
      <c r="K65" s="371"/>
      <c r="L65" s="374">
        <v>19</v>
      </c>
      <c r="M65" s="375">
        <v>36</v>
      </c>
      <c r="N65" s="830">
        <v>-0.4722222222222222</v>
      </c>
      <c r="O65" s="418"/>
      <c r="P65" s="374">
        <v>2.8</v>
      </c>
      <c r="Q65" s="420">
        <v>4.5</v>
      </c>
      <c r="R65" s="834">
        <v>-0.4</v>
      </c>
    </row>
    <row r="66" spans="1:18" ht="12.75">
      <c r="A66" s="363"/>
      <c r="B66" s="364" t="s">
        <v>476</v>
      </c>
      <c r="C66" s="364"/>
      <c r="D66" s="426">
        <v>18</v>
      </c>
      <c r="E66" s="427">
        <v>35</v>
      </c>
      <c r="F66" s="833">
        <v>-0.4857142857142857</v>
      </c>
      <c r="G66" s="371"/>
      <c r="H66" s="426">
        <v>1</v>
      </c>
      <c r="I66" s="427">
        <v>1</v>
      </c>
      <c r="J66" s="833">
        <v>0</v>
      </c>
      <c r="K66" s="371"/>
      <c r="L66" s="426">
        <v>19</v>
      </c>
      <c r="M66" s="427">
        <v>36</v>
      </c>
      <c r="N66" s="833">
        <v>-0.4722222222222222</v>
      </c>
      <c r="O66" s="418"/>
      <c r="P66" s="426">
        <v>2.8</v>
      </c>
      <c r="Q66" s="427">
        <v>4.5</v>
      </c>
      <c r="R66" s="836">
        <v>-0.4</v>
      </c>
    </row>
    <row r="67" spans="1:18" ht="12.75">
      <c r="A67" s="363"/>
      <c r="B67" s="364"/>
      <c r="C67" s="364"/>
      <c r="D67" s="374"/>
      <c r="E67" s="366"/>
      <c r="F67" s="830"/>
      <c r="G67" s="371"/>
      <c r="H67" s="374"/>
      <c r="I67" s="375"/>
      <c r="J67" s="830"/>
      <c r="K67" s="371"/>
      <c r="L67" s="374"/>
      <c r="M67" s="375"/>
      <c r="N67" s="830"/>
      <c r="O67" s="418"/>
      <c r="P67" s="374"/>
      <c r="Q67" s="375"/>
      <c r="R67" s="834"/>
    </row>
    <row r="68" spans="1:18" ht="12.75">
      <c r="A68" s="363"/>
      <c r="B68" s="364" t="s">
        <v>477</v>
      </c>
      <c r="C68" s="364"/>
      <c r="D68" s="426">
        <v>2544</v>
      </c>
      <c r="E68" s="427">
        <v>1207</v>
      </c>
      <c r="F68" s="833">
        <v>1.1077050538525268</v>
      </c>
      <c r="G68" s="371"/>
      <c r="H68" s="426">
        <v>40</v>
      </c>
      <c r="I68" s="427">
        <v>40</v>
      </c>
      <c r="J68" s="833">
        <v>0</v>
      </c>
      <c r="K68" s="371"/>
      <c r="L68" s="426">
        <v>2584</v>
      </c>
      <c r="M68" s="427">
        <v>1247</v>
      </c>
      <c r="N68" s="833">
        <v>1.0721732157177226</v>
      </c>
      <c r="O68" s="418"/>
      <c r="P68" s="426">
        <v>294.4</v>
      </c>
      <c r="Q68" s="427">
        <v>160.7</v>
      </c>
      <c r="R68" s="836">
        <v>0.8260869565217391</v>
      </c>
    </row>
    <row r="69" spans="1:18" ht="12.75">
      <c r="A69" s="363"/>
      <c r="B69" s="364"/>
      <c r="C69" s="364"/>
      <c r="D69" s="374"/>
      <c r="E69" s="366"/>
      <c r="F69" s="830"/>
      <c r="G69" s="371"/>
      <c r="H69" s="374"/>
      <c r="I69" s="375"/>
      <c r="J69" s="830"/>
      <c r="K69" s="371"/>
      <c r="L69" s="374"/>
      <c r="M69" s="375"/>
      <c r="N69" s="830"/>
      <c r="O69" s="418"/>
      <c r="P69" s="374"/>
      <c r="Q69" s="579"/>
      <c r="R69" s="834"/>
    </row>
    <row r="70" spans="1:18" ht="14.25">
      <c r="A70" s="363"/>
      <c r="B70" s="416" t="s">
        <v>546</v>
      </c>
      <c r="C70" s="416"/>
      <c r="D70" s="374"/>
      <c r="E70" s="366"/>
      <c r="F70" s="839"/>
      <c r="G70" s="371"/>
      <c r="H70" s="374"/>
      <c r="I70" s="375"/>
      <c r="J70" s="839"/>
      <c r="K70" s="371"/>
      <c r="L70" s="374"/>
      <c r="M70" s="375"/>
      <c r="N70" s="839"/>
      <c r="O70" s="418"/>
      <c r="P70" s="374"/>
      <c r="Q70" s="579"/>
      <c r="R70" s="834"/>
    </row>
    <row r="71" spans="1:18" ht="12.75">
      <c r="A71" s="363"/>
      <c r="B71" s="417" t="s">
        <v>478</v>
      </c>
      <c r="C71" s="417"/>
      <c r="D71" s="374">
        <v>282</v>
      </c>
      <c r="E71" s="375">
        <v>275</v>
      </c>
      <c r="F71" s="830">
        <v>0.025454545454545455</v>
      </c>
      <c r="G71" s="371"/>
      <c r="H71" s="374">
        <v>0</v>
      </c>
      <c r="I71" s="375">
        <v>0</v>
      </c>
      <c r="J71" s="830" t="s">
        <v>613</v>
      </c>
      <c r="K71" s="371"/>
      <c r="L71" s="374">
        <v>282</v>
      </c>
      <c r="M71" s="375">
        <v>275</v>
      </c>
      <c r="N71" s="830">
        <v>0.025454545454545455</v>
      </c>
      <c r="O71" s="418"/>
      <c r="P71" s="374">
        <v>28.2</v>
      </c>
      <c r="Q71" s="420">
        <v>27.5</v>
      </c>
      <c r="R71" s="834">
        <v>0</v>
      </c>
    </row>
    <row r="72" spans="1:18" ht="12.75">
      <c r="A72" s="363"/>
      <c r="B72" s="417" t="s">
        <v>479</v>
      </c>
      <c r="C72" s="417"/>
      <c r="D72" s="374">
        <v>136</v>
      </c>
      <c r="E72" s="375">
        <v>135.4</v>
      </c>
      <c r="F72" s="830">
        <v>0.007407407407407408</v>
      </c>
      <c r="G72" s="371"/>
      <c r="H72" s="374">
        <v>0</v>
      </c>
      <c r="I72" s="375">
        <v>0</v>
      </c>
      <c r="J72" s="830" t="s">
        <v>613</v>
      </c>
      <c r="K72" s="371"/>
      <c r="L72" s="374">
        <v>136</v>
      </c>
      <c r="M72" s="375">
        <v>135.4</v>
      </c>
      <c r="N72" s="830">
        <v>0.007407407407407408</v>
      </c>
      <c r="O72" s="418"/>
      <c r="P72" s="374">
        <v>13.6</v>
      </c>
      <c r="Q72" s="420">
        <v>13.54</v>
      </c>
      <c r="R72" s="834">
        <v>0</v>
      </c>
    </row>
    <row r="73" spans="1:18" ht="12.75">
      <c r="A73" s="363"/>
      <c r="B73" s="417" t="s">
        <v>480</v>
      </c>
      <c r="C73" s="417"/>
      <c r="D73" s="374">
        <v>492</v>
      </c>
      <c r="E73" s="375">
        <v>483</v>
      </c>
      <c r="F73" s="830">
        <v>0.018633540372670808</v>
      </c>
      <c r="G73" s="371"/>
      <c r="H73" s="374">
        <v>0</v>
      </c>
      <c r="I73" s="375">
        <v>0</v>
      </c>
      <c r="J73" s="830" t="s">
        <v>613</v>
      </c>
      <c r="K73" s="371"/>
      <c r="L73" s="374">
        <v>492</v>
      </c>
      <c r="M73" s="375">
        <v>483</v>
      </c>
      <c r="N73" s="830">
        <v>0.018633540372670808</v>
      </c>
      <c r="O73" s="418"/>
      <c r="P73" s="374">
        <v>49.2</v>
      </c>
      <c r="Q73" s="420">
        <v>48.3</v>
      </c>
      <c r="R73" s="834">
        <v>0.020833333333333332</v>
      </c>
    </row>
    <row r="74" spans="1:18" ht="12.75">
      <c r="A74" s="363"/>
      <c r="B74" s="417" t="s">
        <v>227</v>
      </c>
      <c r="C74" s="417"/>
      <c r="D74" s="435">
        <v>6</v>
      </c>
      <c r="E74" s="375">
        <v>5.4</v>
      </c>
      <c r="F74" s="830">
        <v>0.2</v>
      </c>
      <c r="G74" s="371"/>
      <c r="H74" s="435">
        <v>3</v>
      </c>
      <c r="I74" s="375">
        <v>4</v>
      </c>
      <c r="J74" s="830">
        <v>-0.25</v>
      </c>
      <c r="K74" s="371"/>
      <c r="L74" s="435">
        <v>9</v>
      </c>
      <c r="M74" s="375">
        <v>9.4</v>
      </c>
      <c r="N74" s="830">
        <v>0</v>
      </c>
      <c r="O74" s="418"/>
      <c r="P74" s="435">
        <v>3.6</v>
      </c>
      <c r="Q74" s="375">
        <v>4.54</v>
      </c>
      <c r="R74" s="834">
        <v>-0.2</v>
      </c>
    </row>
    <row r="75" spans="1:18" ht="12.75">
      <c r="A75" s="363"/>
      <c r="B75" s="422" t="s">
        <v>539</v>
      </c>
      <c r="C75" s="422"/>
      <c r="D75" s="374">
        <v>916</v>
      </c>
      <c r="E75" s="424">
        <v>898.2</v>
      </c>
      <c r="F75" s="832">
        <v>0.0200445434298441</v>
      </c>
      <c r="G75" s="371"/>
      <c r="H75" s="374">
        <v>3</v>
      </c>
      <c r="I75" s="424">
        <v>4</v>
      </c>
      <c r="J75" s="832">
        <v>-0.25</v>
      </c>
      <c r="K75" s="371"/>
      <c r="L75" s="374">
        <v>919</v>
      </c>
      <c r="M75" s="424">
        <v>902.2</v>
      </c>
      <c r="N75" s="832">
        <v>0.018847006651884702</v>
      </c>
      <c r="O75" s="418"/>
      <c r="P75" s="374">
        <v>94.6</v>
      </c>
      <c r="Q75" s="424">
        <v>93.88</v>
      </c>
      <c r="R75" s="835">
        <v>0.010638297872340425</v>
      </c>
    </row>
    <row r="76" spans="1:18" ht="12.75">
      <c r="A76" s="363"/>
      <c r="B76" s="417" t="s">
        <v>482</v>
      </c>
      <c r="C76" s="417"/>
      <c r="D76" s="374">
        <v>74</v>
      </c>
      <c r="E76" s="375">
        <v>74.4</v>
      </c>
      <c r="F76" s="830">
        <v>0</v>
      </c>
      <c r="G76" s="371"/>
      <c r="H76" s="374">
        <v>0</v>
      </c>
      <c r="I76" s="375">
        <v>0</v>
      </c>
      <c r="J76" s="830" t="s">
        <v>613</v>
      </c>
      <c r="K76" s="371"/>
      <c r="L76" s="374">
        <v>74</v>
      </c>
      <c r="M76" s="375">
        <v>74.4</v>
      </c>
      <c r="N76" s="830">
        <v>0</v>
      </c>
      <c r="O76" s="418"/>
      <c r="P76" s="374">
        <v>7.4</v>
      </c>
      <c r="Q76" s="375">
        <v>7.44</v>
      </c>
      <c r="R76" s="834">
        <v>0</v>
      </c>
    </row>
    <row r="77" spans="1:18" ht="12.75">
      <c r="A77" s="363"/>
      <c r="B77" s="417" t="s">
        <v>483</v>
      </c>
      <c r="C77" s="417"/>
      <c r="D77" s="374">
        <v>48</v>
      </c>
      <c r="E77" s="375">
        <v>55</v>
      </c>
      <c r="F77" s="830">
        <v>-0.12727272727272726</v>
      </c>
      <c r="G77" s="371"/>
      <c r="H77" s="374">
        <v>0</v>
      </c>
      <c r="I77" s="375">
        <v>0</v>
      </c>
      <c r="J77" s="830" t="s">
        <v>613</v>
      </c>
      <c r="K77" s="371"/>
      <c r="L77" s="374">
        <v>48</v>
      </c>
      <c r="M77" s="375">
        <v>55</v>
      </c>
      <c r="N77" s="830">
        <v>-0.12727272727272726</v>
      </c>
      <c r="O77" s="418"/>
      <c r="P77" s="374">
        <v>4.8</v>
      </c>
      <c r="Q77" s="375">
        <v>5.5</v>
      </c>
      <c r="R77" s="834">
        <v>-0.16666666666666666</v>
      </c>
    </row>
    <row r="78" spans="1:18" ht="12.75">
      <c r="A78" s="363"/>
      <c r="B78" s="364" t="s">
        <v>484</v>
      </c>
      <c r="C78" s="364"/>
      <c r="D78" s="426">
        <v>1038</v>
      </c>
      <c r="E78" s="427">
        <v>1027</v>
      </c>
      <c r="F78" s="833">
        <v>0.010710808179162609</v>
      </c>
      <c r="G78" s="371"/>
      <c r="H78" s="426">
        <v>3</v>
      </c>
      <c r="I78" s="427">
        <v>4</v>
      </c>
      <c r="J78" s="833">
        <v>-0.25</v>
      </c>
      <c r="K78" s="371"/>
      <c r="L78" s="426">
        <v>1041</v>
      </c>
      <c r="M78" s="427">
        <v>1031</v>
      </c>
      <c r="N78" s="833">
        <v>0.009699321047526674</v>
      </c>
      <c r="O78" s="418"/>
      <c r="P78" s="426">
        <v>106.8</v>
      </c>
      <c r="Q78" s="427">
        <v>106.82</v>
      </c>
      <c r="R78" s="836">
        <v>0</v>
      </c>
    </row>
    <row r="79" spans="1:18" ht="12.75">
      <c r="A79" s="363"/>
      <c r="B79" s="364"/>
      <c r="C79" s="364"/>
      <c r="D79" s="374"/>
      <c r="E79" s="366"/>
      <c r="F79" s="839"/>
      <c r="G79" s="371"/>
      <c r="H79" s="374"/>
      <c r="I79" s="375"/>
      <c r="J79" s="839"/>
      <c r="K79" s="371"/>
      <c r="L79" s="374"/>
      <c r="M79" s="375"/>
      <c r="N79" s="839"/>
      <c r="O79" s="418"/>
      <c r="P79" s="374"/>
      <c r="Q79" s="579"/>
      <c r="R79" s="834"/>
    </row>
    <row r="80" spans="1:18" ht="13.5" customHeight="1">
      <c r="A80" s="363"/>
      <c r="B80" s="416" t="s">
        <v>547</v>
      </c>
      <c r="C80" s="416"/>
      <c r="D80" s="374"/>
      <c r="E80" s="366"/>
      <c r="F80" s="830"/>
      <c r="G80" s="445"/>
      <c r="H80" s="374"/>
      <c r="I80" s="375"/>
      <c r="J80" s="830"/>
      <c r="K80" s="376"/>
      <c r="L80" s="374"/>
      <c r="M80" s="375"/>
      <c r="N80" s="830"/>
      <c r="O80" s="413"/>
      <c r="P80" s="374"/>
      <c r="Q80" s="579"/>
      <c r="R80" s="834"/>
    </row>
    <row r="81" spans="1:18" ht="13.5" customHeight="1">
      <c r="A81" s="363"/>
      <c r="B81" s="417" t="s">
        <v>485</v>
      </c>
      <c r="C81" s="416"/>
      <c r="D81" s="374">
        <v>3</v>
      </c>
      <c r="E81" s="375">
        <v>1</v>
      </c>
      <c r="F81" s="830">
        <v>2</v>
      </c>
      <c r="G81" s="445"/>
      <c r="H81" s="374">
        <v>5</v>
      </c>
      <c r="I81" s="375">
        <v>5</v>
      </c>
      <c r="J81" s="830">
        <v>0</v>
      </c>
      <c r="K81" s="446"/>
      <c r="L81" s="374">
        <v>8</v>
      </c>
      <c r="M81" s="375">
        <v>6</v>
      </c>
      <c r="N81" s="830">
        <v>0.3333333333333333</v>
      </c>
      <c r="O81" s="413"/>
      <c r="P81" s="374">
        <v>5.3</v>
      </c>
      <c r="Q81" s="375">
        <v>5.1</v>
      </c>
      <c r="R81" s="834">
        <v>0</v>
      </c>
    </row>
    <row r="82" spans="1:18" ht="13.5" customHeight="1">
      <c r="A82" s="363"/>
      <c r="B82" s="417" t="s">
        <v>293</v>
      </c>
      <c r="C82" s="416"/>
      <c r="D82" s="374">
        <v>94</v>
      </c>
      <c r="E82" s="375">
        <v>53</v>
      </c>
      <c r="F82" s="830">
        <v>0.7735849056603774</v>
      </c>
      <c r="G82" s="445"/>
      <c r="H82" s="374">
        <v>23</v>
      </c>
      <c r="I82" s="375">
        <v>19</v>
      </c>
      <c r="J82" s="830">
        <v>0.21052631578947367</v>
      </c>
      <c r="K82" s="446"/>
      <c r="L82" s="374">
        <v>117</v>
      </c>
      <c r="M82" s="375">
        <v>72</v>
      </c>
      <c r="N82" s="830">
        <v>0.625</v>
      </c>
      <c r="O82" s="413"/>
      <c r="P82" s="374">
        <v>32.4</v>
      </c>
      <c r="Q82" s="375">
        <v>24.3</v>
      </c>
      <c r="R82" s="834">
        <v>0.3333333333333333</v>
      </c>
    </row>
    <row r="83" spans="1:18" ht="13.5" customHeight="1">
      <c r="A83" s="363"/>
      <c r="B83" s="373" t="s">
        <v>486</v>
      </c>
      <c r="C83" s="416"/>
      <c r="D83" s="374">
        <v>1</v>
      </c>
      <c r="E83" s="375">
        <v>1</v>
      </c>
      <c r="F83" s="830">
        <v>0</v>
      </c>
      <c r="G83" s="445"/>
      <c r="H83" s="374">
        <v>8</v>
      </c>
      <c r="I83" s="375">
        <v>7</v>
      </c>
      <c r="J83" s="830">
        <v>0.14285714285714285</v>
      </c>
      <c r="K83" s="446"/>
      <c r="L83" s="374">
        <v>9</v>
      </c>
      <c r="M83" s="375">
        <v>8</v>
      </c>
      <c r="N83" s="830">
        <v>0.125</v>
      </c>
      <c r="O83" s="413"/>
      <c r="P83" s="374">
        <v>8.1</v>
      </c>
      <c r="Q83" s="375">
        <v>7.1</v>
      </c>
      <c r="R83" s="834">
        <v>0.14285714285714285</v>
      </c>
    </row>
    <row r="84" spans="1:18" ht="13.5" customHeight="1">
      <c r="A84" s="363"/>
      <c r="B84" s="417" t="s">
        <v>487</v>
      </c>
      <c r="C84" s="416"/>
      <c r="D84" s="374">
        <v>11</v>
      </c>
      <c r="E84" s="375">
        <v>6</v>
      </c>
      <c r="F84" s="830">
        <v>0.8333333333333334</v>
      </c>
      <c r="G84" s="445"/>
      <c r="H84" s="374">
        <v>8</v>
      </c>
      <c r="I84" s="375">
        <v>6</v>
      </c>
      <c r="J84" s="830">
        <v>0.3333333333333333</v>
      </c>
      <c r="K84" s="446"/>
      <c r="L84" s="374">
        <v>19</v>
      </c>
      <c r="M84" s="375">
        <v>12</v>
      </c>
      <c r="N84" s="830">
        <v>0.5833333333333334</v>
      </c>
      <c r="O84" s="413"/>
      <c r="P84" s="374">
        <v>9.1</v>
      </c>
      <c r="Q84" s="375">
        <v>6.6</v>
      </c>
      <c r="R84" s="834">
        <v>0.2857142857142857</v>
      </c>
    </row>
    <row r="85" spans="1:18" ht="13.5" customHeight="1">
      <c r="A85" s="363"/>
      <c r="B85" s="373" t="s">
        <v>488</v>
      </c>
      <c r="C85" s="416"/>
      <c r="D85" s="374">
        <v>5</v>
      </c>
      <c r="E85" s="375">
        <v>5</v>
      </c>
      <c r="F85" s="830">
        <v>0</v>
      </c>
      <c r="G85" s="445"/>
      <c r="H85" s="374">
        <v>2</v>
      </c>
      <c r="I85" s="375">
        <v>2</v>
      </c>
      <c r="J85" s="830">
        <v>0</v>
      </c>
      <c r="K85" s="446"/>
      <c r="L85" s="374">
        <v>7</v>
      </c>
      <c r="M85" s="375">
        <v>7</v>
      </c>
      <c r="N85" s="830">
        <v>0</v>
      </c>
      <c r="O85" s="413"/>
      <c r="P85" s="374">
        <v>2.5</v>
      </c>
      <c r="Q85" s="375">
        <v>2.5</v>
      </c>
      <c r="R85" s="834">
        <v>0</v>
      </c>
    </row>
    <row r="86" spans="1:18" ht="13.5" customHeight="1">
      <c r="A86" s="363"/>
      <c r="B86" s="373" t="s">
        <v>489</v>
      </c>
      <c r="C86" s="416"/>
      <c r="D86" s="374">
        <v>6</v>
      </c>
      <c r="E86" s="375">
        <v>3</v>
      </c>
      <c r="F86" s="830">
        <v>1</v>
      </c>
      <c r="G86" s="445"/>
      <c r="H86" s="374">
        <v>20</v>
      </c>
      <c r="I86" s="375">
        <v>13</v>
      </c>
      <c r="J86" s="830">
        <v>0.5384615384615384</v>
      </c>
      <c r="K86" s="446"/>
      <c r="L86" s="374">
        <v>26</v>
      </c>
      <c r="M86" s="375">
        <v>16</v>
      </c>
      <c r="N86" s="830">
        <v>0.625</v>
      </c>
      <c r="O86" s="413"/>
      <c r="P86" s="374">
        <v>20.6</v>
      </c>
      <c r="Q86" s="375">
        <v>13.3</v>
      </c>
      <c r="R86" s="834">
        <v>0.6153846153846154</v>
      </c>
    </row>
    <row r="87" spans="1:18" ht="12.75" customHeight="1">
      <c r="A87" s="363"/>
      <c r="B87" s="417" t="s">
        <v>295</v>
      </c>
      <c r="C87" s="416"/>
      <c r="D87" s="374">
        <v>2</v>
      </c>
      <c r="E87" s="375">
        <v>2</v>
      </c>
      <c r="F87" s="830">
        <v>0</v>
      </c>
      <c r="G87" s="445"/>
      <c r="H87" s="374">
        <v>22</v>
      </c>
      <c r="I87" s="375">
        <v>18</v>
      </c>
      <c r="J87" s="830">
        <v>0.2222222222222222</v>
      </c>
      <c r="K87" s="446"/>
      <c r="L87" s="374">
        <v>24</v>
      </c>
      <c r="M87" s="375">
        <v>20</v>
      </c>
      <c r="N87" s="830">
        <v>0.2</v>
      </c>
      <c r="O87" s="413"/>
      <c r="P87" s="374">
        <v>22.2</v>
      </c>
      <c r="Q87" s="420">
        <v>18.2</v>
      </c>
      <c r="R87" s="834">
        <v>0.2222222222222222</v>
      </c>
    </row>
    <row r="88" spans="1:18" ht="12.75" customHeight="1">
      <c r="A88" s="363"/>
      <c r="B88" s="417" t="s">
        <v>296</v>
      </c>
      <c r="C88" s="416"/>
      <c r="D88" s="374">
        <v>45</v>
      </c>
      <c r="E88" s="375">
        <v>57</v>
      </c>
      <c r="F88" s="830">
        <v>-0.21052631578947367</v>
      </c>
      <c r="G88" s="445"/>
      <c r="H88" s="374">
        <v>16</v>
      </c>
      <c r="I88" s="375">
        <v>11</v>
      </c>
      <c r="J88" s="830">
        <v>0.45454545454545453</v>
      </c>
      <c r="K88" s="446"/>
      <c r="L88" s="374">
        <v>61</v>
      </c>
      <c r="M88" s="375">
        <v>68</v>
      </c>
      <c r="N88" s="830">
        <v>-0.10294117647058823</v>
      </c>
      <c r="O88" s="413"/>
      <c r="P88" s="374">
        <v>20.5</v>
      </c>
      <c r="Q88" s="420">
        <v>16.7</v>
      </c>
      <c r="R88" s="834">
        <v>0.23529411764705882</v>
      </c>
    </row>
    <row r="89" spans="1:19" ht="12.75" customHeight="1">
      <c r="A89" s="363"/>
      <c r="B89" s="417" t="s">
        <v>297</v>
      </c>
      <c r="C89" s="416"/>
      <c r="D89" s="374">
        <v>24</v>
      </c>
      <c r="E89" s="375">
        <v>34</v>
      </c>
      <c r="F89" s="830">
        <v>-0.29411764705882354</v>
      </c>
      <c r="G89" s="445"/>
      <c r="H89" s="374">
        <v>48</v>
      </c>
      <c r="I89" s="375">
        <v>38</v>
      </c>
      <c r="J89" s="830">
        <v>0.2631578947368421</v>
      </c>
      <c r="K89" s="446"/>
      <c r="L89" s="374">
        <v>72</v>
      </c>
      <c r="M89" s="375">
        <v>72</v>
      </c>
      <c r="N89" s="830">
        <v>0</v>
      </c>
      <c r="O89" s="413"/>
      <c r="P89" s="374">
        <v>50.4</v>
      </c>
      <c r="Q89" s="375">
        <v>41.4</v>
      </c>
      <c r="R89" s="834">
        <v>0.21951219512195122</v>
      </c>
      <c r="S89" s="495"/>
    </row>
    <row r="90" spans="1:18" ht="13.5" customHeight="1">
      <c r="A90" s="363"/>
      <c r="B90" s="373" t="s">
        <v>500</v>
      </c>
      <c r="C90" s="417"/>
      <c r="D90" s="374">
        <v>2</v>
      </c>
      <c r="E90" s="375">
        <v>2</v>
      </c>
      <c r="F90" s="830">
        <v>0</v>
      </c>
      <c r="G90" s="374">
        <v>0</v>
      </c>
      <c r="H90" s="374">
        <v>10</v>
      </c>
      <c r="I90" s="375">
        <v>10</v>
      </c>
      <c r="J90" s="830">
        <v>0</v>
      </c>
      <c r="K90" s="374">
        <v>0</v>
      </c>
      <c r="L90" s="374">
        <v>12</v>
      </c>
      <c r="M90" s="375">
        <v>12</v>
      </c>
      <c r="N90" s="830">
        <v>0</v>
      </c>
      <c r="O90" s="507">
        <v>0</v>
      </c>
      <c r="P90" s="374">
        <v>10.2</v>
      </c>
      <c r="Q90" s="420">
        <v>10.2</v>
      </c>
      <c r="R90" s="834">
        <v>0</v>
      </c>
    </row>
    <row r="91" spans="1:18" ht="12.75" customHeight="1">
      <c r="A91" s="363"/>
      <c r="B91" s="364" t="s">
        <v>490</v>
      </c>
      <c r="C91" s="364"/>
      <c r="D91" s="426">
        <v>193</v>
      </c>
      <c r="E91" s="427">
        <v>164</v>
      </c>
      <c r="F91" s="833">
        <v>0.17682926829268292</v>
      </c>
      <c r="G91" s="445"/>
      <c r="H91" s="426">
        <v>162</v>
      </c>
      <c r="I91" s="427">
        <v>129</v>
      </c>
      <c r="J91" s="833">
        <v>0.2558139534883721</v>
      </c>
      <c r="K91" s="446"/>
      <c r="L91" s="426">
        <v>355</v>
      </c>
      <c r="M91" s="427">
        <v>293</v>
      </c>
      <c r="N91" s="833">
        <v>0.21160409556313994</v>
      </c>
      <c r="O91" s="413"/>
      <c r="P91" s="426">
        <v>181.3</v>
      </c>
      <c r="Q91" s="427">
        <v>145.4</v>
      </c>
      <c r="R91" s="836">
        <v>0.2482758620689655</v>
      </c>
    </row>
    <row r="92" spans="1:18" ht="12.75">
      <c r="A92" s="363"/>
      <c r="B92" s="364"/>
      <c r="C92" s="416"/>
      <c r="D92" s="374"/>
      <c r="E92" s="366"/>
      <c r="F92" s="839"/>
      <c r="G92" s="371"/>
      <c r="H92" s="374"/>
      <c r="I92" s="375"/>
      <c r="J92" s="839"/>
      <c r="K92" s="371"/>
      <c r="L92" s="374"/>
      <c r="M92" s="375"/>
      <c r="N92" s="839"/>
      <c r="O92" s="418"/>
      <c r="P92" s="374"/>
      <c r="Q92" s="579"/>
      <c r="R92" s="834"/>
    </row>
    <row r="93" spans="1:18" ht="12.75">
      <c r="A93" s="363"/>
      <c r="B93" s="416"/>
      <c r="C93" s="416"/>
      <c r="D93" s="374"/>
      <c r="E93" s="375"/>
      <c r="F93" s="839"/>
      <c r="G93" s="371"/>
      <c r="H93" s="374"/>
      <c r="I93" s="375"/>
      <c r="J93" s="839"/>
      <c r="K93" s="371"/>
      <c r="L93" s="374"/>
      <c r="M93" s="375"/>
      <c r="N93" s="839"/>
      <c r="O93" s="418"/>
      <c r="P93" s="374"/>
      <c r="Q93" s="438"/>
      <c r="R93" s="834"/>
    </row>
    <row r="94" spans="1:18" ht="12.75">
      <c r="A94" s="363"/>
      <c r="B94" s="364" t="s">
        <v>491</v>
      </c>
      <c r="C94" s="364"/>
      <c r="D94" s="426">
        <v>3775</v>
      </c>
      <c r="E94" s="427">
        <v>2398</v>
      </c>
      <c r="F94" s="833">
        <v>0.5742285237698082</v>
      </c>
      <c r="G94" s="371"/>
      <c r="H94" s="426">
        <v>205</v>
      </c>
      <c r="I94" s="427">
        <v>173</v>
      </c>
      <c r="J94" s="833">
        <v>0.18497109826589594</v>
      </c>
      <c r="K94" s="371"/>
      <c r="L94" s="426">
        <v>3980</v>
      </c>
      <c r="M94" s="427">
        <v>2571</v>
      </c>
      <c r="N94" s="833">
        <v>0.5480357837417348</v>
      </c>
      <c r="O94" s="418"/>
      <c r="P94" s="426">
        <v>582.5</v>
      </c>
      <c r="Q94" s="438">
        <v>412.92</v>
      </c>
      <c r="R94" s="836">
        <v>0.4116222760290557</v>
      </c>
    </row>
    <row r="95" spans="1:18" ht="12.75">
      <c r="A95" s="386"/>
      <c r="B95" s="317"/>
      <c r="C95" s="317"/>
      <c r="D95" s="329"/>
      <c r="E95" s="330"/>
      <c r="F95" s="331"/>
      <c r="G95" s="331"/>
      <c r="H95" s="332"/>
      <c r="I95" s="333"/>
      <c r="J95" s="331"/>
      <c r="K95" s="371"/>
      <c r="L95" s="332"/>
      <c r="M95" s="333"/>
      <c r="N95" s="331"/>
      <c r="O95" s="318"/>
      <c r="P95" s="630"/>
      <c r="Q95" s="449"/>
      <c r="R95" s="907"/>
    </row>
    <row r="96" spans="1:18" ht="12.75">
      <c r="A96" s="451"/>
      <c r="B96" s="310"/>
      <c r="C96" s="310"/>
      <c r="D96" s="452"/>
      <c r="E96" s="453"/>
      <c r="F96" s="454"/>
      <c r="G96" s="454"/>
      <c r="H96" s="455"/>
      <c r="I96" s="456"/>
      <c r="J96" s="454"/>
      <c r="K96" s="454"/>
      <c r="L96" s="455"/>
      <c r="M96" s="456"/>
      <c r="N96" s="454"/>
      <c r="O96" s="309"/>
      <c r="P96" s="457"/>
      <c r="Q96" s="453"/>
      <c r="R96" s="454"/>
    </row>
    <row r="97" spans="1:19" ht="15.75">
      <c r="A97" s="319" t="s">
        <v>506</v>
      </c>
      <c r="B97" s="319"/>
      <c r="C97" s="320"/>
      <c r="D97" s="321"/>
      <c r="E97" s="322"/>
      <c r="F97" s="323"/>
      <c r="G97" s="324"/>
      <c r="H97" s="325"/>
      <c r="I97" s="323"/>
      <c r="J97" s="323"/>
      <c r="K97" s="324"/>
      <c r="L97" s="324"/>
      <c r="M97" s="325"/>
      <c r="N97" s="325"/>
      <c r="O97" s="325"/>
      <c r="P97" s="325"/>
      <c r="Q97" s="325"/>
      <c r="R97" s="325"/>
      <c r="S97" s="458"/>
    </row>
    <row r="98" spans="2:19" ht="12.75">
      <c r="B98" s="364"/>
      <c r="C98" s="364"/>
      <c r="D98" s="473"/>
      <c r="E98" s="474"/>
      <c r="F98" s="446"/>
      <c r="G98" s="475"/>
      <c r="H98" s="458"/>
      <c r="I98" s="446"/>
      <c r="J98" s="446"/>
      <c r="K98" s="475"/>
      <c r="L98" s="475"/>
      <c r="M98" s="458"/>
      <c r="N98" s="458"/>
      <c r="O98" s="458"/>
      <c r="P98" s="458"/>
      <c r="Q98" s="458"/>
      <c r="R98" s="458"/>
      <c r="S98" s="458"/>
    </row>
    <row r="99" spans="1:18" ht="12.75" customHeight="1">
      <c r="A99" s="587"/>
      <c r="B99" s="588"/>
      <c r="C99" s="588"/>
      <c r="D99" s="589"/>
      <c r="E99" s="590"/>
      <c r="F99" s="591"/>
      <c r="G99" s="592"/>
      <c r="H99" s="593"/>
      <c r="I99" s="591"/>
      <c r="J99" s="591"/>
      <c r="K99" s="592"/>
      <c r="L99" s="592"/>
      <c r="M99" s="593"/>
      <c r="N99" s="591"/>
      <c r="O99" s="594"/>
      <c r="P99" s="595"/>
      <c r="Q99" s="596"/>
      <c r="R99" s="594"/>
    </row>
    <row r="100" spans="1:18" ht="16.5" customHeight="1">
      <c r="A100" s="597"/>
      <c r="B100" s="598"/>
      <c r="C100" s="598"/>
      <c r="D100" s="319" t="s">
        <v>548</v>
      </c>
      <c r="E100" s="319"/>
      <c r="F100" s="319"/>
      <c r="G100" s="599"/>
      <c r="H100" s="319" t="s">
        <v>540</v>
      </c>
      <c r="I100" s="319"/>
      <c r="J100" s="319"/>
      <c r="K100" s="599"/>
      <c r="L100" s="319" t="s">
        <v>549</v>
      </c>
      <c r="M100" s="319"/>
      <c r="N100" s="319"/>
      <c r="O100" s="600"/>
      <c r="P100" s="601" t="s">
        <v>526</v>
      </c>
      <c r="Q100" s="319"/>
      <c r="R100" s="602"/>
    </row>
    <row r="101" spans="1:18" ht="15.75">
      <c r="A101" s="597"/>
      <c r="B101" s="598"/>
      <c r="C101" s="598"/>
      <c r="D101" s="343"/>
      <c r="E101" s="343"/>
      <c r="F101" s="343"/>
      <c r="G101" s="599"/>
      <c r="H101" s="343"/>
      <c r="I101" s="343"/>
      <c r="J101" s="343"/>
      <c r="K101" s="599"/>
      <c r="L101" s="343"/>
      <c r="M101" s="343"/>
      <c r="N101" s="343"/>
      <c r="O101" s="600"/>
      <c r="P101" s="603"/>
      <c r="Q101" s="604"/>
      <c r="R101" s="605"/>
    </row>
    <row r="102" spans="1:18" s="362" customFormat="1" ht="15.75">
      <c r="A102" s="606"/>
      <c r="B102" s="607"/>
      <c r="C102" s="607"/>
      <c r="D102" s="574" t="s">
        <v>537</v>
      </c>
      <c r="E102" s="574" t="s">
        <v>551</v>
      </c>
      <c r="F102" s="575" t="s">
        <v>454</v>
      </c>
      <c r="G102" s="599"/>
      <c r="H102" s="574" t="s">
        <v>537</v>
      </c>
      <c r="I102" s="574" t="s">
        <v>551</v>
      </c>
      <c r="J102" s="575" t="s">
        <v>454</v>
      </c>
      <c r="K102" s="599"/>
      <c r="L102" s="574" t="s">
        <v>537</v>
      </c>
      <c r="M102" s="574" t="s">
        <v>551</v>
      </c>
      <c r="N102" s="575" t="s">
        <v>454</v>
      </c>
      <c r="O102" s="600"/>
      <c r="P102" s="608" t="s">
        <v>537</v>
      </c>
      <c r="Q102" s="574" t="s">
        <v>551</v>
      </c>
      <c r="R102" s="577" t="s">
        <v>454</v>
      </c>
    </row>
    <row r="103" spans="1:18" s="362" customFormat="1" ht="15.75">
      <c r="A103" s="606"/>
      <c r="B103" s="607"/>
      <c r="C103" s="607"/>
      <c r="D103" s="574" t="s">
        <v>52</v>
      </c>
      <c r="E103" s="574" t="s">
        <v>52</v>
      </c>
      <c r="F103" s="575"/>
      <c r="G103" s="599"/>
      <c r="H103" s="574" t="s">
        <v>52</v>
      </c>
      <c r="I103" s="574" t="s">
        <v>52</v>
      </c>
      <c r="J103" s="575"/>
      <c r="K103" s="599"/>
      <c r="L103" s="574" t="s">
        <v>52</v>
      </c>
      <c r="M103" s="574" t="s">
        <v>52</v>
      </c>
      <c r="N103" s="575"/>
      <c r="O103" s="609"/>
      <c r="P103" s="608" t="s">
        <v>52</v>
      </c>
      <c r="Q103" s="574" t="s">
        <v>52</v>
      </c>
      <c r="R103" s="577"/>
    </row>
    <row r="104" spans="1:18" ht="12.75">
      <c r="A104" s="610"/>
      <c r="B104" s="611"/>
      <c r="C104" s="611"/>
      <c r="D104" s="611"/>
      <c r="E104" s="611"/>
      <c r="F104" s="611"/>
      <c r="G104" s="611"/>
      <c r="H104" s="611"/>
      <c r="I104" s="611"/>
      <c r="J104" s="611"/>
      <c r="K104" s="611"/>
      <c r="L104" s="611"/>
      <c r="M104" s="611"/>
      <c r="N104" s="611"/>
      <c r="O104" s="612"/>
      <c r="P104" s="613"/>
      <c r="Q104" s="614"/>
      <c r="R104" s="615"/>
    </row>
    <row r="105" spans="1:18" ht="12.75">
      <c r="A105" s="610"/>
      <c r="B105" s="616"/>
      <c r="C105" s="611"/>
      <c r="D105" s="611"/>
      <c r="E105" s="611"/>
      <c r="F105" s="611"/>
      <c r="G105" s="611"/>
      <c r="H105" s="611"/>
      <c r="I105" s="611"/>
      <c r="J105" s="611"/>
      <c r="K105" s="611"/>
      <c r="L105" s="611"/>
      <c r="M105" s="611"/>
      <c r="N105" s="611"/>
      <c r="O105" s="612"/>
      <c r="P105" s="617"/>
      <c r="Q105" s="618"/>
      <c r="R105" s="906"/>
    </row>
    <row r="106" spans="1:18" ht="12.75">
      <c r="A106" s="363"/>
      <c r="B106" s="364"/>
      <c r="C106" s="364" t="s">
        <v>541</v>
      </c>
      <c r="D106" s="872">
        <v>25876</v>
      </c>
      <c r="E106" s="844">
        <v>24441.7</v>
      </c>
      <c r="F106" s="830">
        <v>0.05866950331396776</v>
      </c>
      <c r="G106" s="498"/>
      <c r="H106" s="872">
        <v>6539.404000000001</v>
      </c>
      <c r="I106" s="844">
        <v>6875.9</v>
      </c>
      <c r="J106" s="830">
        <v>-0.049011052937754505</v>
      </c>
      <c r="K106" s="498"/>
      <c r="L106" s="872">
        <v>233.003</v>
      </c>
      <c r="M106" s="844">
        <v>215.9</v>
      </c>
      <c r="N106" s="830">
        <v>0.0787037037037037</v>
      </c>
      <c r="O106" s="418"/>
      <c r="P106" s="908">
        <v>32648.407000000003</v>
      </c>
      <c r="Q106" s="844">
        <v>31533.5</v>
      </c>
      <c r="R106" s="834">
        <v>0.03532694869030253</v>
      </c>
    </row>
    <row r="107" spans="1:18" ht="6.75" customHeight="1">
      <c r="A107" s="363"/>
      <c r="B107" s="364"/>
      <c r="C107" s="364"/>
      <c r="D107" s="872"/>
      <c r="E107" s="844"/>
      <c r="F107" s="830"/>
      <c r="G107" s="498"/>
      <c r="H107" s="872"/>
      <c r="I107" s="844"/>
      <c r="J107" s="830"/>
      <c r="K107" s="498"/>
      <c r="L107" s="872"/>
      <c r="M107" s="844"/>
      <c r="N107" s="830"/>
      <c r="O107" s="418"/>
      <c r="P107" s="908"/>
      <c r="Q107" s="844"/>
      <c r="R107" s="834"/>
    </row>
    <row r="108" spans="1:18" ht="12.75" customHeight="1">
      <c r="A108" s="363"/>
      <c r="B108" s="364"/>
      <c r="C108" s="373" t="s">
        <v>508</v>
      </c>
      <c r="D108" s="872">
        <v>2392.74</v>
      </c>
      <c r="E108" s="844">
        <v>1274.46</v>
      </c>
      <c r="F108" s="830">
        <v>0.8783359497645212</v>
      </c>
      <c r="G108" s="498"/>
      <c r="H108" s="872">
        <v>5050.932000000001</v>
      </c>
      <c r="I108" s="844">
        <v>4175.798000000001</v>
      </c>
      <c r="J108" s="830">
        <v>0.20953065134099616</v>
      </c>
      <c r="K108" s="498"/>
      <c r="L108" s="872">
        <v>17.005</v>
      </c>
      <c r="M108" s="844">
        <v>16.366</v>
      </c>
      <c r="N108" s="830">
        <v>0.0625</v>
      </c>
      <c r="O108" s="418"/>
      <c r="P108" s="908">
        <v>7459.677000000001</v>
      </c>
      <c r="Q108" s="844">
        <v>5465.624000000001</v>
      </c>
      <c r="R108" s="834">
        <v>0.36480058543724847</v>
      </c>
    </row>
    <row r="109" spans="1:18" ht="12.75" customHeight="1">
      <c r="A109" s="363"/>
      <c r="B109" s="364"/>
      <c r="C109" s="373" t="s">
        <v>542</v>
      </c>
      <c r="D109" s="850">
        <v>-1006.16</v>
      </c>
      <c r="E109" s="859">
        <v>-566.74</v>
      </c>
      <c r="F109" s="840">
        <v>-0.7742504409171076</v>
      </c>
      <c r="G109" s="498"/>
      <c r="H109" s="850">
        <v>-4120.897</v>
      </c>
      <c r="I109" s="859">
        <v>-4607.514</v>
      </c>
      <c r="J109" s="840">
        <v>0.1056857638888889</v>
      </c>
      <c r="K109" s="498"/>
      <c r="L109" s="850">
        <v>-4.771000000000001</v>
      </c>
      <c r="M109" s="859">
        <v>-4.563000000000002</v>
      </c>
      <c r="N109" s="840">
        <v>0</v>
      </c>
      <c r="O109" s="418"/>
      <c r="P109" s="904">
        <v>-5131.8279999999995</v>
      </c>
      <c r="Q109" s="859">
        <v>-5178.817</v>
      </c>
      <c r="R109" s="838">
        <v>0.009075111025294458</v>
      </c>
    </row>
    <row r="110" spans="1:18" ht="12.75" customHeight="1">
      <c r="A110" s="363"/>
      <c r="B110" s="364"/>
      <c r="C110" s="373" t="s">
        <v>543</v>
      </c>
      <c r="D110" s="872">
        <v>1386.58</v>
      </c>
      <c r="E110" s="844">
        <v>706.72</v>
      </c>
      <c r="F110" s="830">
        <v>0.9618104667609618</v>
      </c>
      <c r="G110" s="498"/>
      <c r="H110" s="872">
        <v>930.0350000000008</v>
      </c>
      <c r="I110" s="844">
        <v>-431.71599999999944</v>
      </c>
      <c r="J110" s="830">
        <v>3.1527777777777777</v>
      </c>
      <c r="K110" s="498"/>
      <c r="L110" s="872">
        <v>11.234000000000002</v>
      </c>
      <c r="M110" s="844">
        <v>10.802999999999997</v>
      </c>
      <c r="N110" s="830">
        <v>0</v>
      </c>
      <c r="O110" s="418"/>
      <c r="P110" s="908">
        <v>2327.849000000001</v>
      </c>
      <c r="Q110" s="844">
        <v>286.8070000000007</v>
      </c>
      <c r="R110" s="834">
        <v>7.111498257839721</v>
      </c>
    </row>
    <row r="111" spans="1:18" ht="12.75" customHeight="1">
      <c r="A111" s="363"/>
      <c r="B111" s="364"/>
      <c r="C111" s="373" t="s">
        <v>515</v>
      </c>
      <c r="D111" s="872">
        <v>122.3</v>
      </c>
      <c r="E111" s="844">
        <v>62.9</v>
      </c>
      <c r="F111" s="830">
        <v>0.9365079365079365</v>
      </c>
      <c r="G111" s="498"/>
      <c r="H111" s="872">
        <v>-11.026000000000007</v>
      </c>
      <c r="I111" s="844">
        <v>-14.310999999999996</v>
      </c>
      <c r="J111" s="830">
        <v>0.21428571428571427</v>
      </c>
      <c r="K111" s="498"/>
      <c r="L111" s="872">
        <v>0</v>
      </c>
      <c r="M111" s="844">
        <v>0</v>
      </c>
      <c r="N111" s="830" t="s">
        <v>613</v>
      </c>
      <c r="O111" s="418"/>
      <c r="P111" s="908">
        <v>111.27399999999999</v>
      </c>
      <c r="Q111" s="844">
        <v>48.58900000000001</v>
      </c>
      <c r="R111" s="893">
        <v>1.2653061224489797</v>
      </c>
    </row>
    <row r="112" spans="1:18" ht="12.75" customHeight="1">
      <c r="A112" s="363"/>
      <c r="B112" s="364"/>
      <c r="C112" s="373" t="s">
        <v>544</v>
      </c>
      <c r="D112" s="850">
        <v>1320.92</v>
      </c>
      <c r="E112" s="859">
        <v>663.68</v>
      </c>
      <c r="F112" s="840">
        <v>0.9894578313253012</v>
      </c>
      <c r="G112" s="498"/>
      <c r="H112" s="850">
        <v>128.5899999999986</v>
      </c>
      <c r="I112" s="859">
        <v>109.53100000000096</v>
      </c>
      <c r="J112" s="840">
        <v>0.17272727272727273</v>
      </c>
      <c r="K112" s="498"/>
      <c r="L112" s="850">
        <v>0.313</v>
      </c>
      <c r="M112" s="859">
        <v>5.299999999999983</v>
      </c>
      <c r="N112" s="840">
        <v>-1</v>
      </c>
      <c r="O112" s="418"/>
      <c r="P112" s="904">
        <v>1449.8229999999978</v>
      </c>
      <c r="Q112" s="859">
        <v>778.5110000000011</v>
      </c>
      <c r="R112" s="838">
        <v>0.8613607188703466</v>
      </c>
    </row>
    <row r="113" spans="1:18" ht="6" customHeight="1">
      <c r="A113" s="363"/>
      <c r="B113" s="364"/>
      <c r="C113" s="373"/>
      <c r="D113" s="872"/>
      <c r="E113" s="844"/>
      <c r="F113" s="830"/>
      <c r="G113" s="498"/>
      <c r="H113" s="872"/>
      <c r="I113" s="844"/>
      <c r="J113" s="830"/>
      <c r="K113" s="498"/>
      <c r="L113" s="872"/>
      <c r="M113" s="844"/>
      <c r="N113" s="830"/>
      <c r="O113" s="418"/>
      <c r="P113" s="908"/>
      <c r="Q113" s="844"/>
      <c r="R113" s="834"/>
    </row>
    <row r="114" spans="1:18" ht="12.75" customHeight="1">
      <c r="A114" s="363"/>
      <c r="B114" s="364"/>
      <c r="C114" s="373" t="s">
        <v>517</v>
      </c>
      <c r="D114" s="872">
        <v>2829.8</v>
      </c>
      <c r="E114" s="844">
        <v>1434.3</v>
      </c>
      <c r="F114" s="830">
        <v>0.9735006973500697</v>
      </c>
      <c r="G114" s="498"/>
      <c r="H114" s="872">
        <v>1047.5989999999993</v>
      </c>
      <c r="I114" s="844">
        <v>-336.4959999999989</v>
      </c>
      <c r="J114" s="830">
        <v>4.119047619047619</v>
      </c>
      <c r="K114" s="498"/>
      <c r="L114" s="872">
        <v>11.547000000000002</v>
      </c>
      <c r="M114" s="844">
        <v>16.10299999999998</v>
      </c>
      <c r="N114" s="830">
        <v>-0.25</v>
      </c>
      <c r="O114" s="418"/>
      <c r="P114" s="908">
        <v>3888.9459999999985</v>
      </c>
      <c r="Q114" s="844">
        <v>1113.9070000000013</v>
      </c>
      <c r="R114" s="834">
        <v>2.4910233393177736</v>
      </c>
    </row>
    <row r="115" spans="1:18" ht="6.75" customHeight="1">
      <c r="A115" s="363"/>
      <c r="B115" s="364"/>
      <c r="C115" s="373"/>
      <c r="D115" s="872"/>
      <c r="E115" s="844"/>
      <c r="F115" s="830"/>
      <c r="G115" s="498"/>
      <c r="H115" s="872"/>
      <c r="I115" s="844"/>
      <c r="J115" s="830"/>
      <c r="K115" s="498"/>
      <c r="L115" s="872"/>
      <c r="M115" s="844"/>
      <c r="N115" s="830"/>
      <c r="O115" s="418"/>
      <c r="P115" s="908"/>
      <c r="Q115" s="844"/>
      <c r="R115" s="834"/>
    </row>
    <row r="116" spans="1:18" ht="12.75" customHeight="1">
      <c r="A116" s="363"/>
      <c r="B116" s="364"/>
      <c r="C116" s="364" t="s">
        <v>518</v>
      </c>
      <c r="D116" s="871">
        <v>28705</v>
      </c>
      <c r="E116" s="848">
        <v>25876</v>
      </c>
      <c r="F116" s="833">
        <v>0.10932910805379502</v>
      </c>
      <c r="G116" s="367"/>
      <c r="H116" s="871">
        <v>7588</v>
      </c>
      <c r="I116" s="848">
        <v>6540.404000000001</v>
      </c>
      <c r="J116" s="833">
        <v>0.1602446483180428</v>
      </c>
      <c r="K116" s="498"/>
      <c r="L116" s="871">
        <v>244</v>
      </c>
      <c r="M116" s="848">
        <v>232.003</v>
      </c>
      <c r="N116" s="833">
        <v>0.05172413793103448</v>
      </c>
      <c r="O116" s="418"/>
      <c r="P116" s="909">
        <v>36538.353</v>
      </c>
      <c r="Q116" s="848">
        <v>32648.407000000003</v>
      </c>
      <c r="R116" s="836">
        <v>0.11914971820632198</v>
      </c>
    </row>
    <row r="117" spans="1:18" s="495" customFormat="1" ht="12.75" customHeight="1">
      <c r="A117" s="363"/>
      <c r="B117" s="364"/>
      <c r="C117" s="364"/>
      <c r="D117" s="544"/>
      <c r="E117" s="391"/>
      <c r="F117" s="446"/>
      <c r="H117" s="544"/>
      <c r="I117" s="391"/>
      <c r="J117" s="446"/>
      <c r="L117" s="544"/>
      <c r="M117" s="391"/>
      <c r="N117" s="446"/>
      <c r="O117" s="413"/>
      <c r="P117" s="619"/>
      <c r="Q117" s="391"/>
      <c r="R117" s="620"/>
    </row>
    <row r="118" spans="1:18" ht="12.75" customHeight="1">
      <c r="A118" s="386"/>
      <c r="B118" s="317"/>
      <c r="C118" s="317"/>
      <c r="D118" s="317"/>
      <c r="E118" s="621"/>
      <c r="F118" s="622"/>
      <c r="G118" s="585"/>
      <c r="H118" s="316"/>
      <c r="I118" s="316"/>
      <c r="J118" s="331"/>
      <c r="K118" s="623"/>
      <c r="L118" s="623"/>
      <c r="M118" s="624"/>
      <c r="N118" s="331"/>
      <c r="O118" s="318"/>
      <c r="P118" s="625"/>
      <c r="Q118" s="626"/>
      <c r="R118" s="627"/>
    </row>
    <row r="119" spans="1:18" ht="12.75">
      <c r="A119" s="495"/>
      <c r="B119" s="364"/>
      <c r="C119" s="364"/>
      <c r="D119" s="474"/>
      <c r="E119" s="474"/>
      <c r="F119" s="446"/>
      <c r="G119" s="446"/>
      <c r="H119" s="475"/>
      <c r="I119" s="458"/>
      <c r="J119" s="446"/>
      <c r="K119" s="446"/>
      <c r="L119" s="475"/>
      <c r="M119" s="458"/>
      <c r="N119" s="446"/>
      <c r="O119" s="373"/>
      <c r="P119" s="586"/>
      <c r="Q119" s="474"/>
      <c r="R119" s="446"/>
    </row>
    <row r="120" spans="2:18" ht="12.75">
      <c r="B120" s="459"/>
      <c r="C120" s="459"/>
      <c r="D120" s="517"/>
      <c r="E120" s="517"/>
      <c r="H120" s="517"/>
      <c r="I120" s="517"/>
      <c r="L120" s="517"/>
      <c r="M120" s="517"/>
      <c r="Q120" s="391"/>
      <c r="R120" s="391"/>
    </row>
    <row r="121" spans="2:18" ht="12.75">
      <c r="B121" s="459"/>
      <c r="C121" s="459"/>
      <c r="P121" s="517"/>
      <c r="Q121" s="391"/>
      <c r="R121" s="391"/>
    </row>
    <row r="122" spans="2:18" ht="14.25">
      <c r="B122" s="460"/>
      <c r="C122" s="463"/>
      <c r="Q122" s="391"/>
      <c r="R122" s="391"/>
    </row>
    <row r="123" spans="2:18" ht="14.25">
      <c r="B123" s="464"/>
      <c r="C123" s="463"/>
      <c r="Q123" s="391"/>
      <c r="R123" s="391"/>
    </row>
    <row r="124" spans="2:3" ht="14.25">
      <c r="B124" s="464"/>
      <c r="C124" s="461"/>
    </row>
    <row r="125" spans="2:3" ht="12.75">
      <c r="B125" s="303"/>
      <c r="C125" s="461"/>
    </row>
    <row r="126" spans="2:18" ht="14.25">
      <c r="B126" s="464"/>
      <c r="C126" s="463"/>
      <c r="Q126" s="391"/>
      <c r="R126" s="391"/>
    </row>
    <row r="127" spans="2:18" ht="14.25">
      <c r="B127" s="464"/>
      <c r="C127" s="463"/>
      <c r="Q127" s="391"/>
      <c r="R127" s="391"/>
    </row>
    <row r="128" spans="2:18" ht="12.75">
      <c r="B128" s="303"/>
      <c r="C128" s="463"/>
      <c r="Q128" s="391"/>
      <c r="R128" s="391"/>
    </row>
    <row r="129" spans="2:18" ht="12.75">
      <c r="B129" s="303"/>
      <c r="C129" s="463"/>
      <c r="Q129" s="391"/>
      <c r="R129" s="391"/>
    </row>
    <row r="130" spans="2:18" ht="14.25">
      <c r="B130" s="569"/>
      <c r="C130" s="463"/>
      <c r="Q130" s="391"/>
      <c r="R130" s="391"/>
    </row>
    <row r="131" spans="2:3" ht="14.25" customHeight="1">
      <c r="B131" s="628"/>
      <c r="C131" s="461"/>
    </row>
    <row r="132" spans="2:3" ht="11.25" customHeight="1">
      <c r="B132" s="303"/>
      <c r="C132" s="461"/>
    </row>
    <row r="135" ht="6" customHeight="1"/>
    <row r="136" ht="12.75">
      <c r="T136" s="301" t="s">
        <v>814</v>
      </c>
    </row>
    <row r="137" ht="6" customHeight="1"/>
    <row r="172" ht="6" customHeight="1"/>
    <row r="182" spans="19:22" ht="12.75">
      <c r="S182" s="446"/>
      <c r="T182" s="446"/>
      <c r="U182" s="446"/>
      <c r="V182" s="446"/>
    </row>
    <row r="183" spans="19:22" ht="12.75">
      <c r="S183" s="446"/>
      <c r="T183" s="446"/>
      <c r="U183" s="446"/>
      <c r="V183" s="446"/>
    </row>
    <row r="184" spans="19:22" ht="9" customHeight="1">
      <c r="S184" s="446"/>
      <c r="T184" s="446"/>
      <c r="U184" s="446"/>
      <c r="V184" s="446"/>
    </row>
    <row r="185" spans="19:22" ht="6" customHeight="1">
      <c r="S185" s="446"/>
      <c r="T185" s="446"/>
      <c r="U185" s="446"/>
      <c r="V185" s="446"/>
    </row>
    <row r="186" ht="12.75">
      <c r="S186" s="446"/>
    </row>
    <row r="187" ht="6" customHeight="1">
      <c r="S187" s="446"/>
    </row>
    <row r="188" ht="12.75">
      <c r="S188" s="446"/>
    </row>
    <row r="189" ht="12.75">
      <c r="S189" s="446"/>
    </row>
    <row r="190" ht="12.75">
      <c r="S190" s="446"/>
    </row>
    <row r="191" ht="6" customHeight="1">
      <c r="S191" s="446"/>
    </row>
    <row r="192" ht="12.75">
      <c r="S192" s="446"/>
    </row>
    <row r="193" ht="6" customHeight="1">
      <c r="S193" s="446"/>
    </row>
    <row r="194" ht="12.75">
      <c r="S194" s="446"/>
    </row>
    <row r="195" ht="12.75">
      <c r="S195" s="446"/>
    </row>
    <row r="196" ht="12.75">
      <c r="S196" s="446"/>
    </row>
    <row r="197" ht="12.75">
      <c r="S197" s="446"/>
    </row>
    <row r="198" ht="12.75">
      <c r="S198" s="446"/>
    </row>
    <row r="199" ht="12.75">
      <c r="S199" s="446"/>
    </row>
    <row r="200" ht="12.75">
      <c r="S200" s="446"/>
    </row>
    <row r="201" ht="6.75" customHeight="1">
      <c r="S201" s="446"/>
    </row>
    <row r="202" ht="12.75">
      <c r="S202" s="446"/>
    </row>
    <row r="203" ht="12.75">
      <c r="S203" s="446"/>
    </row>
    <row r="204" ht="12.75">
      <c r="S204" s="446"/>
    </row>
    <row r="205" ht="6" customHeight="1">
      <c r="S205" s="446"/>
    </row>
    <row r="206" ht="12.75">
      <c r="S206" s="446"/>
    </row>
    <row r="207" ht="6" customHeight="1">
      <c r="S207" s="446"/>
    </row>
    <row r="208" ht="12.75">
      <c r="S208" s="446"/>
    </row>
    <row r="209" ht="12.75">
      <c r="S209" s="446"/>
    </row>
    <row r="210" ht="12.75">
      <c r="S210" s="446"/>
    </row>
    <row r="211" ht="7.5" customHeight="1">
      <c r="S211" s="446"/>
    </row>
    <row r="212" ht="12.75">
      <c r="S212" s="446"/>
    </row>
    <row r="213" ht="6" customHeight="1">
      <c r="S213" s="446"/>
    </row>
    <row r="214" ht="12.75">
      <c r="S214" s="446"/>
    </row>
    <row r="215" ht="12.75">
      <c r="S215" s="446"/>
    </row>
    <row r="216" ht="12.75">
      <c r="S216" s="446"/>
    </row>
    <row r="217" ht="12.75">
      <c r="S217" s="446"/>
    </row>
    <row r="218" ht="6" customHeight="1">
      <c r="S218" s="446"/>
    </row>
    <row r="219" ht="12.75">
      <c r="S219" s="446"/>
    </row>
    <row r="220" ht="12.75">
      <c r="S220" s="446"/>
    </row>
    <row r="221" ht="12.75">
      <c r="S221" s="446"/>
    </row>
    <row r="222" ht="6" customHeight="1">
      <c r="S222" s="446"/>
    </row>
    <row r="223" ht="12.75">
      <c r="S223" s="446"/>
    </row>
    <row r="224" ht="6" customHeight="1">
      <c r="S224" s="446"/>
    </row>
    <row r="225" ht="12.75">
      <c r="S225" s="446"/>
    </row>
    <row r="226" ht="12.75">
      <c r="S226" s="446"/>
    </row>
    <row r="227" ht="12.75">
      <c r="S227" s="446"/>
    </row>
    <row r="228" ht="12.75">
      <c r="S228" s="446"/>
    </row>
    <row r="229" ht="6" customHeight="1">
      <c r="S229" s="446"/>
    </row>
    <row r="230" ht="12.75">
      <c r="S230" s="446"/>
    </row>
    <row r="231" ht="12.75">
      <c r="S231" s="446"/>
    </row>
    <row r="232" ht="12.75">
      <c r="S232" s="446"/>
    </row>
    <row r="233" ht="6" customHeight="1">
      <c r="S233" s="446"/>
    </row>
    <row r="234" ht="12.75">
      <c r="S234" s="446"/>
    </row>
    <row r="235" ht="6" customHeight="1">
      <c r="S235" s="446"/>
    </row>
    <row r="236" ht="12.75">
      <c r="S236" s="446"/>
    </row>
    <row r="237" ht="12.75">
      <c r="S237" s="446"/>
    </row>
    <row r="238" ht="12.75">
      <c r="S238" s="446"/>
    </row>
    <row r="239" ht="12.75">
      <c r="S239" s="446"/>
    </row>
    <row r="240" ht="6" customHeight="1">
      <c r="S240" s="446"/>
    </row>
    <row r="241" ht="12.75">
      <c r="S241" s="446"/>
    </row>
    <row r="242" ht="12.75">
      <c r="S242" s="446"/>
    </row>
    <row r="243" ht="12.75">
      <c r="S243" s="446"/>
    </row>
    <row r="244" ht="12.75">
      <c r="S244" s="446"/>
    </row>
    <row r="245" ht="12.75">
      <c r="S245" s="446"/>
    </row>
    <row r="246" ht="4.5" customHeight="1">
      <c r="S246" s="446"/>
    </row>
    <row r="247" ht="12.75">
      <c r="S247" s="446"/>
    </row>
    <row r="248" ht="12.75">
      <c r="S248" s="446"/>
    </row>
    <row r="249" ht="12.75">
      <c r="S249" s="446"/>
    </row>
    <row r="250" ht="12.75">
      <c r="S250" s="446"/>
    </row>
    <row r="251" ht="12.75">
      <c r="S251" s="446"/>
    </row>
    <row r="252" ht="6" customHeight="1">
      <c r="S252" s="446"/>
    </row>
    <row r="253" ht="12.75">
      <c r="S253" s="446"/>
    </row>
    <row r="254" ht="12.75">
      <c r="S254" s="446"/>
    </row>
    <row r="255" ht="12.75">
      <c r="S255" s="446"/>
    </row>
    <row r="256" ht="12.75">
      <c r="S256" s="446"/>
    </row>
  </sheetData>
  <printOptions/>
  <pageMargins left="0.5905511811023623" right="0.5905511811023623" top="0.5905511811023623" bottom="0.5905511811023623" header="0.5118110236220472" footer="0.5118110236220472"/>
  <pageSetup fitToHeight="1" fitToWidth="1" horizontalDpi="600" verticalDpi="600" orientation="portrait" paperSize="9" scale="50"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B1:S159"/>
  <sheetViews>
    <sheetView workbookViewId="0" topLeftCell="A1">
      <selection activeCell="A1" sqref="A1"/>
    </sheetView>
  </sheetViews>
  <sheetFormatPr defaultColWidth="9.00390625" defaultRowHeight="14.25"/>
  <cols>
    <col min="1" max="1" width="9.00390625" style="301" customWidth="1"/>
    <col min="2" max="2" width="1.875" style="301" customWidth="1"/>
    <col min="3" max="3" width="4.875" style="301" customWidth="1"/>
    <col min="4" max="4" width="34.00390625" style="301" customWidth="1"/>
    <col min="5" max="5" width="10.875" style="301" customWidth="1"/>
    <col min="6" max="6" width="7.625" style="301" customWidth="1"/>
    <col min="7" max="7" width="5.25390625" style="301" customWidth="1"/>
    <col min="8" max="8" width="11.625" style="301" customWidth="1"/>
    <col min="9" max="9" width="7.875" style="301" customWidth="1"/>
    <col min="10" max="10" width="5.875" style="301" customWidth="1"/>
    <col min="11" max="16384" width="9.00390625" style="301" customWidth="1"/>
  </cols>
  <sheetData>
    <row r="1" spans="5:10" ht="18">
      <c r="E1" s="302"/>
      <c r="F1" s="302"/>
      <c r="G1" s="303"/>
      <c r="H1" s="572"/>
      <c r="I1" s="303"/>
      <c r="J1" s="470" t="s">
        <v>357</v>
      </c>
    </row>
    <row r="2" spans="2:10" ht="12.75">
      <c r="B2" s="308"/>
      <c r="C2" s="309"/>
      <c r="D2" s="309"/>
      <c r="E2" s="309"/>
      <c r="F2" s="309"/>
      <c r="G2" s="309"/>
      <c r="H2" s="309"/>
      <c r="I2" s="309"/>
      <c r="J2" s="311"/>
    </row>
    <row r="3" spans="2:10" ht="18">
      <c r="B3" s="312" t="s">
        <v>552</v>
      </c>
      <c r="C3" s="313"/>
      <c r="D3" s="313"/>
      <c r="E3" s="313"/>
      <c r="F3" s="313"/>
      <c r="G3" s="313"/>
      <c r="H3" s="313"/>
      <c r="I3" s="313"/>
      <c r="J3" s="472"/>
    </row>
    <row r="4" spans="2:10" ht="12.75">
      <c r="B4" s="386"/>
      <c r="C4" s="316"/>
      <c r="D4" s="316"/>
      <c r="E4" s="316"/>
      <c r="F4" s="316"/>
      <c r="G4" s="316"/>
      <c r="H4" s="316"/>
      <c r="I4" s="316"/>
      <c r="J4" s="318"/>
    </row>
    <row r="5" spans="2:10" ht="12.75">
      <c r="B5" s="363"/>
      <c r="C5" s="373"/>
      <c r="D5" s="373"/>
      <c r="E5" s="373"/>
      <c r="F5" s="373"/>
      <c r="G5" s="373"/>
      <c r="H5" s="373"/>
      <c r="I5" s="373"/>
      <c r="J5" s="413"/>
    </row>
    <row r="6" spans="2:10" ht="20.25" customHeight="1">
      <c r="B6" s="631" t="s">
        <v>457</v>
      </c>
      <c r="C6" s="392"/>
      <c r="D6" s="326"/>
      <c r="E6" s="326"/>
      <c r="F6" s="326"/>
      <c r="G6" s="326"/>
      <c r="H6" s="326"/>
      <c r="I6" s="326"/>
      <c r="J6" s="314"/>
    </row>
    <row r="7" spans="2:10" ht="20.25" customHeight="1">
      <c r="B7" s="502"/>
      <c r="C7" s="373"/>
      <c r="D7" s="373"/>
      <c r="E7" s="373"/>
      <c r="F7" s="373"/>
      <c r="G7" s="373"/>
      <c r="H7" s="373"/>
      <c r="I7" s="373"/>
      <c r="J7" s="413"/>
    </row>
    <row r="8" spans="2:10" ht="15.75">
      <c r="B8" s="341"/>
      <c r="C8" s="503"/>
      <c r="D8" s="503"/>
      <c r="E8" s="574" t="s">
        <v>537</v>
      </c>
      <c r="F8" s="575" t="s">
        <v>454</v>
      </c>
      <c r="G8" s="575"/>
      <c r="H8" s="574" t="s">
        <v>538</v>
      </c>
      <c r="I8" s="575" t="s">
        <v>454</v>
      </c>
      <c r="J8" s="577"/>
    </row>
    <row r="9" spans="2:10" ht="15.75">
      <c r="B9" s="341"/>
      <c r="C9" s="632"/>
      <c r="D9" s="632"/>
      <c r="E9" s="574" t="s">
        <v>52</v>
      </c>
      <c r="F9" s="574"/>
      <c r="G9" s="574"/>
      <c r="H9" s="574" t="s">
        <v>52</v>
      </c>
      <c r="I9" s="574"/>
      <c r="J9" s="633"/>
    </row>
    <row r="10" spans="2:10" ht="12.75">
      <c r="B10" s="308"/>
      <c r="C10" s="634"/>
      <c r="D10" s="634"/>
      <c r="E10" s="635"/>
      <c r="F10" s="635"/>
      <c r="G10" s="635"/>
      <c r="H10" s="635"/>
      <c r="I10" s="635"/>
      <c r="J10" s="636"/>
    </row>
    <row r="11" spans="2:10" ht="12.75">
      <c r="B11" s="363"/>
      <c r="C11" s="364" t="s">
        <v>553</v>
      </c>
      <c r="D11" s="415"/>
      <c r="E11" s="411"/>
      <c r="F11" s="411"/>
      <c r="G11" s="411"/>
      <c r="H11" s="411"/>
      <c r="I11" s="411"/>
      <c r="J11" s="637"/>
    </row>
    <row r="12" spans="2:10" ht="12.75">
      <c r="B12" s="363"/>
      <c r="C12" s="364"/>
      <c r="D12" s="415"/>
      <c r="E12" s="411"/>
      <c r="F12" s="411"/>
      <c r="G12" s="411"/>
      <c r="H12" s="411"/>
      <c r="I12" s="411"/>
      <c r="J12" s="637"/>
    </row>
    <row r="13" spans="2:10" ht="12.75">
      <c r="B13" s="363"/>
      <c r="C13" s="364" t="s">
        <v>554</v>
      </c>
      <c r="D13" s="416"/>
      <c r="E13" s="364"/>
      <c r="F13" s="373"/>
      <c r="G13" s="411"/>
      <c r="H13" s="373"/>
      <c r="I13" s="373"/>
      <c r="J13" s="637"/>
    </row>
    <row r="14" spans="2:10" ht="12.75">
      <c r="B14" s="363"/>
      <c r="C14" s="364"/>
      <c r="D14" s="416"/>
      <c r="E14" s="364"/>
      <c r="F14" s="373"/>
      <c r="G14" s="411"/>
      <c r="H14" s="373"/>
      <c r="I14" s="373"/>
      <c r="J14" s="637"/>
    </row>
    <row r="15" spans="2:10" ht="12.75">
      <c r="B15" s="363"/>
      <c r="C15" s="364" t="s">
        <v>555</v>
      </c>
      <c r="D15" s="373"/>
      <c r="E15" s="365"/>
      <c r="F15" s="429"/>
      <c r="G15" s="371"/>
      <c r="H15" s="366"/>
      <c r="I15" s="429"/>
      <c r="J15" s="637"/>
    </row>
    <row r="16" spans="2:10" ht="12.75">
      <c r="B16" s="363"/>
      <c r="C16" s="416" t="s">
        <v>556</v>
      </c>
      <c r="D16" s="416"/>
      <c r="E16" s="364"/>
      <c r="F16" s="373"/>
      <c r="G16" s="411"/>
      <c r="H16" s="373"/>
      <c r="I16" s="373"/>
      <c r="J16" s="637"/>
    </row>
    <row r="17" spans="2:10" ht="12.75">
      <c r="B17" s="363"/>
      <c r="C17" s="417" t="s">
        <v>557</v>
      </c>
      <c r="D17" s="417"/>
      <c r="E17" s="374">
        <v>0.7</v>
      </c>
      <c r="F17" s="534">
        <v>0.0005264345341054373</v>
      </c>
      <c r="G17" s="371"/>
      <c r="H17" s="375">
        <v>3.6</v>
      </c>
      <c r="I17" s="367">
        <v>0.036847492323439104</v>
      </c>
      <c r="J17" s="637"/>
    </row>
    <row r="18" spans="2:10" ht="12.75">
      <c r="B18" s="363"/>
      <c r="C18" s="417" t="s">
        <v>558</v>
      </c>
      <c r="D18" s="417"/>
      <c r="E18" s="374">
        <v>1329</v>
      </c>
      <c r="F18" s="534">
        <v>0.9994735654658945</v>
      </c>
      <c r="G18" s="371"/>
      <c r="H18" s="375">
        <v>94.1</v>
      </c>
      <c r="I18" s="367">
        <v>0.9631525076765609</v>
      </c>
      <c r="J18" s="637"/>
    </row>
    <row r="19" spans="2:10" ht="12.75">
      <c r="B19" s="363"/>
      <c r="C19" s="364" t="s">
        <v>101</v>
      </c>
      <c r="D19" s="364"/>
      <c r="E19" s="426">
        <v>1329.7</v>
      </c>
      <c r="F19" s="535">
        <v>1</v>
      </c>
      <c r="G19" s="371"/>
      <c r="H19" s="427">
        <v>97.7</v>
      </c>
      <c r="I19" s="383">
        <v>1</v>
      </c>
      <c r="J19" s="637"/>
    </row>
    <row r="20" spans="2:10" ht="12.75">
      <c r="B20" s="363"/>
      <c r="C20" s="364"/>
      <c r="D20" s="415"/>
      <c r="E20" s="411"/>
      <c r="F20" s="411"/>
      <c r="G20" s="411"/>
      <c r="H20" s="411"/>
      <c r="I20" s="411"/>
      <c r="J20" s="637"/>
    </row>
    <row r="21" spans="2:10" ht="12.75">
      <c r="B21" s="363"/>
      <c r="C21" s="416" t="s">
        <v>559</v>
      </c>
      <c r="D21" s="416"/>
      <c r="E21" s="365"/>
      <c r="F21" s="638"/>
      <c r="G21" s="371"/>
      <c r="H21" s="375"/>
      <c r="I21" s="429"/>
      <c r="J21" s="637"/>
    </row>
    <row r="22" spans="2:10" ht="12.75">
      <c r="B22" s="363"/>
      <c r="C22" s="417" t="s">
        <v>557</v>
      </c>
      <c r="D22" s="417"/>
      <c r="E22" s="374">
        <v>20.1</v>
      </c>
      <c r="F22" s="534">
        <v>0.03278421138476594</v>
      </c>
      <c r="G22" s="371"/>
      <c r="H22" s="375">
        <v>190</v>
      </c>
      <c r="I22" s="367">
        <v>0.4222222222222222</v>
      </c>
      <c r="J22" s="637"/>
    </row>
    <row r="23" spans="2:10" ht="12.75">
      <c r="B23" s="363"/>
      <c r="C23" s="417" t="s">
        <v>558</v>
      </c>
      <c r="D23" s="417"/>
      <c r="E23" s="374">
        <v>593</v>
      </c>
      <c r="F23" s="534">
        <v>0.967215788615234</v>
      </c>
      <c r="G23" s="371"/>
      <c r="H23" s="375">
        <v>260</v>
      </c>
      <c r="I23" s="367">
        <v>0.5777777777777777</v>
      </c>
      <c r="J23" s="637"/>
    </row>
    <row r="24" spans="2:10" ht="12.75">
      <c r="B24" s="363"/>
      <c r="C24" s="364" t="s">
        <v>101</v>
      </c>
      <c r="D24" s="364"/>
      <c r="E24" s="426">
        <v>613.1</v>
      </c>
      <c r="F24" s="535">
        <v>1</v>
      </c>
      <c r="G24" s="371"/>
      <c r="H24" s="427">
        <v>450</v>
      </c>
      <c r="I24" s="383">
        <v>1</v>
      </c>
      <c r="J24" s="637"/>
    </row>
    <row r="25" spans="2:10" ht="12.75">
      <c r="B25" s="363"/>
      <c r="C25" s="364"/>
      <c r="D25" s="364"/>
      <c r="E25" s="365"/>
      <c r="F25" s="534"/>
      <c r="G25" s="371"/>
      <c r="H25" s="375"/>
      <c r="I25" s="367"/>
      <c r="J25" s="637"/>
    </row>
    <row r="26" spans="2:10" ht="12.75">
      <c r="B26" s="363"/>
      <c r="C26" s="416" t="s">
        <v>560</v>
      </c>
      <c r="D26" s="364"/>
      <c r="E26" s="365"/>
      <c r="F26" s="534"/>
      <c r="G26" s="371"/>
      <c r="H26" s="375"/>
      <c r="I26" s="367"/>
      <c r="J26" s="637"/>
    </row>
    <row r="27" spans="2:10" ht="12.75">
      <c r="B27" s="363"/>
      <c r="C27" s="417" t="s">
        <v>557</v>
      </c>
      <c r="D27" s="364"/>
      <c r="E27" s="374">
        <v>20.8</v>
      </c>
      <c r="F27" s="534">
        <v>0.010706197241095327</v>
      </c>
      <c r="G27" s="371"/>
      <c r="H27" s="375">
        <v>193.6</v>
      </c>
      <c r="I27" s="367">
        <v>0.353478181486215</v>
      </c>
      <c r="J27" s="637"/>
    </row>
    <row r="28" spans="2:10" ht="12.75">
      <c r="B28" s="363"/>
      <c r="C28" s="417" t="s">
        <v>558</v>
      </c>
      <c r="D28" s="364"/>
      <c r="E28" s="374">
        <v>1922</v>
      </c>
      <c r="F28" s="534">
        <v>0.9892938027589047</v>
      </c>
      <c r="G28" s="371"/>
      <c r="H28" s="375">
        <v>354.1</v>
      </c>
      <c r="I28" s="367">
        <v>0.6465218185137849</v>
      </c>
      <c r="J28" s="637"/>
    </row>
    <row r="29" spans="2:10" ht="12.75">
      <c r="B29" s="363"/>
      <c r="C29" s="364" t="s">
        <v>101</v>
      </c>
      <c r="D29" s="364"/>
      <c r="E29" s="426">
        <v>1942.8</v>
      </c>
      <c r="F29" s="535">
        <v>1</v>
      </c>
      <c r="G29" s="371"/>
      <c r="H29" s="427">
        <v>547.7</v>
      </c>
      <c r="I29" s="383">
        <v>1</v>
      </c>
      <c r="J29" s="637"/>
    </row>
    <row r="30" spans="2:10" ht="12.75">
      <c r="B30" s="386"/>
      <c r="C30" s="328"/>
      <c r="D30" s="328"/>
      <c r="E30" s="328"/>
      <c r="F30" s="328"/>
      <c r="G30" s="328"/>
      <c r="H30" s="328"/>
      <c r="I30" s="328"/>
      <c r="J30" s="639"/>
    </row>
    <row r="31" spans="2:10" ht="12.75">
      <c r="B31" s="495"/>
      <c r="C31" s="364"/>
      <c r="D31" s="364"/>
      <c r="E31" s="366"/>
      <c r="F31" s="367"/>
      <c r="G31" s="371"/>
      <c r="H31" s="375"/>
      <c r="I31" s="367"/>
      <c r="J31" s="371"/>
    </row>
    <row r="32" spans="2:10" ht="11.25" customHeight="1">
      <c r="B32" s="495"/>
      <c r="C32" s="373"/>
      <c r="D32" s="640"/>
      <c r="E32" s="495"/>
      <c r="F32" s="495"/>
      <c r="G32" s="495"/>
      <c r="H32" s="495"/>
      <c r="I32" s="495"/>
      <c r="J32" s="495"/>
    </row>
    <row r="33" spans="2:10" ht="12.75">
      <c r="B33" s="495"/>
      <c r="C33" s="495"/>
      <c r="D33" s="495"/>
      <c r="E33" s="495"/>
      <c r="F33" s="495"/>
      <c r="G33" s="495"/>
      <c r="H33" s="495"/>
      <c r="I33" s="495"/>
      <c r="J33" s="495"/>
    </row>
    <row r="36" spans="2:10" ht="12.75">
      <c r="B36" s="308"/>
      <c r="C36" s="309"/>
      <c r="D36" s="309"/>
      <c r="E36" s="309"/>
      <c r="F36" s="309"/>
      <c r="G36" s="309"/>
      <c r="H36" s="309"/>
      <c r="I36" s="309"/>
      <c r="J36" s="311"/>
    </row>
    <row r="37" spans="2:10" ht="18">
      <c r="B37" s="312" t="s">
        <v>563</v>
      </c>
      <c r="C37" s="313"/>
      <c r="D37" s="313"/>
      <c r="E37" s="313"/>
      <c r="F37" s="313"/>
      <c r="G37" s="313"/>
      <c r="H37" s="313"/>
      <c r="I37" s="313"/>
      <c r="J37" s="472"/>
    </row>
    <row r="38" spans="2:10" ht="12.75">
      <c r="B38" s="386"/>
      <c r="C38" s="316"/>
      <c r="D38" s="316"/>
      <c r="E38" s="316"/>
      <c r="F38" s="316"/>
      <c r="G38" s="316"/>
      <c r="H38" s="316"/>
      <c r="I38" s="316"/>
      <c r="J38" s="318"/>
    </row>
    <row r="39" spans="2:10" ht="12.75">
      <c r="B39" s="363"/>
      <c r="C39" s="373"/>
      <c r="D39" s="373"/>
      <c r="E39" s="373"/>
      <c r="F39" s="373"/>
      <c r="G39" s="373"/>
      <c r="H39" s="373"/>
      <c r="I39" s="373"/>
      <c r="J39" s="413"/>
    </row>
    <row r="40" spans="2:10" ht="20.25" customHeight="1">
      <c r="B40" s="631" t="s">
        <v>457</v>
      </c>
      <c r="C40" s="392"/>
      <c r="D40" s="326"/>
      <c r="E40" s="326"/>
      <c r="F40" s="326"/>
      <c r="G40" s="326"/>
      <c r="H40" s="326"/>
      <c r="I40" s="326"/>
      <c r="J40" s="314"/>
    </row>
    <row r="41" spans="2:10" ht="20.25" customHeight="1">
      <c r="B41" s="631"/>
      <c r="C41" s="392"/>
      <c r="D41" s="326"/>
      <c r="E41" s="326"/>
      <c r="F41" s="326"/>
      <c r="G41" s="326"/>
      <c r="H41" s="326"/>
      <c r="I41" s="326"/>
      <c r="J41" s="314"/>
    </row>
    <row r="42" spans="2:10" ht="15.75">
      <c r="B42" s="363"/>
      <c r="C42" s="373"/>
      <c r="D42" s="373"/>
      <c r="E42" s="574" t="s">
        <v>452</v>
      </c>
      <c r="F42" s="575" t="s">
        <v>454</v>
      </c>
      <c r="G42" s="574" t="s">
        <v>564</v>
      </c>
      <c r="H42" s="574" t="s">
        <v>453</v>
      </c>
      <c r="I42" s="575" t="s">
        <v>454</v>
      </c>
      <c r="J42" s="413"/>
    </row>
    <row r="43" spans="2:10" ht="15.75">
      <c r="B43" s="363"/>
      <c r="C43" s="632"/>
      <c r="D43" s="632"/>
      <c r="E43" s="574" t="s">
        <v>52</v>
      </c>
      <c r="F43" s="574"/>
      <c r="G43" s="574"/>
      <c r="H43" s="574" t="s">
        <v>52</v>
      </c>
      <c r="I43" s="574"/>
      <c r="J43" s="633"/>
    </row>
    <row r="44" spans="2:10" ht="12.75">
      <c r="B44" s="308"/>
      <c r="C44" s="634"/>
      <c r="D44" s="634"/>
      <c r="E44" s="635"/>
      <c r="F44" s="635"/>
      <c r="G44" s="635"/>
      <c r="H44" s="635"/>
      <c r="I44" s="635"/>
      <c r="J44" s="636"/>
    </row>
    <row r="45" spans="2:10" ht="12.75">
      <c r="B45" s="363"/>
      <c r="C45" s="364" t="s">
        <v>553</v>
      </c>
      <c r="D45" s="415"/>
      <c r="E45" s="411"/>
      <c r="F45" s="411"/>
      <c r="G45" s="411"/>
      <c r="H45" s="411"/>
      <c r="I45" s="411"/>
      <c r="J45" s="637"/>
    </row>
    <row r="46" spans="2:10" ht="12.75">
      <c r="B46" s="363"/>
      <c r="C46" s="416"/>
      <c r="D46" s="416"/>
      <c r="E46" s="373"/>
      <c r="F46" s="373"/>
      <c r="G46" s="411"/>
      <c r="H46" s="373"/>
      <c r="I46" s="373"/>
      <c r="J46" s="637"/>
    </row>
    <row r="47" spans="2:10" ht="12.75">
      <c r="B47" s="363"/>
      <c r="C47" s="364" t="s">
        <v>554</v>
      </c>
      <c r="D47" s="373"/>
      <c r="E47" s="366"/>
      <c r="F47" s="429"/>
      <c r="G47" s="371"/>
      <c r="H47" s="366"/>
      <c r="I47" s="429"/>
      <c r="J47" s="637"/>
    </row>
    <row r="48" spans="2:10" ht="12.75">
      <c r="B48" s="363"/>
      <c r="C48" s="364"/>
      <c r="D48" s="373"/>
      <c r="E48" s="366"/>
      <c r="F48" s="429"/>
      <c r="G48" s="371"/>
      <c r="H48" s="366"/>
      <c r="I48" s="429"/>
      <c r="J48" s="637"/>
    </row>
    <row r="49" spans="2:10" ht="12.75">
      <c r="B49" s="363"/>
      <c r="C49" s="364" t="s">
        <v>555</v>
      </c>
      <c r="D49" s="373"/>
      <c r="E49" s="366"/>
      <c r="F49" s="429"/>
      <c r="G49" s="371"/>
      <c r="H49" s="366"/>
      <c r="I49" s="429"/>
      <c r="J49" s="637"/>
    </row>
    <row r="50" spans="2:10" ht="12.75">
      <c r="B50" s="363"/>
      <c r="C50" s="416" t="s">
        <v>556</v>
      </c>
      <c r="D50" s="416"/>
      <c r="E50" s="373"/>
      <c r="F50" s="373"/>
      <c r="G50" s="411"/>
      <c r="H50" s="373"/>
      <c r="I50" s="373"/>
      <c r="J50" s="637"/>
    </row>
    <row r="51" spans="2:10" ht="12.75">
      <c r="B51" s="363"/>
      <c r="C51" s="417" t="s">
        <v>557</v>
      </c>
      <c r="D51" s="417"/>
      <c r="E51" s="374">
        <v>7.4</v>
      </c>
      <c r="F51" s="534">
        <v>0.00467644084934277</v>
      </c>
      <c r="G51" s="371"/>
      <c r="H51" s="375">
        <v>10.2</v>
      </c>
      <c r="I51" s="367">
        <v>0.035515320334261836</v>
      </c>
      <c r="J51" s="637"/>
    </row>
    <row r="52" spans="2:19" ht="12.75">
      <c r="B52" s="363"/>
      <c r="C52" s="417" t="s">
        <v>558</v>
      </c>
      <c r="D52" s="417"/>
      <c r="E52" s="374">
        <v>1575</v>
      </c>
      <c r="F52" s="534">
        <v>1</v>
      </c>
      <c r="G52" s="371"/>
      <c r="H52" s="375">
        <v>277</v>
      </c>
      <c r="I52" s="367">
        <v>0.9644846796657383</v>
      </c>
      <c r="J52" s="637"/>
      <c r="O52" s="517"/>
      <c r="P52" s="517"/>
      <c r="R52" s="517"/>
      <c r="S52" s="517"/>
    </row>
    <row r="53" spans="2:19" ht="12.75">
      <c r="B53" s="363"/>
      <c r="C53" s="364" t="s">
        <v>101</v>
      </c>
      <c r="D53" s="364"/>
      <c r="E53" s="426">
        <v>1582.4</v>
      </c>
      <c r="F53" s="535">
        <v>1.0046764408493427</v>
      </c>
      <c r="G53" s="371"/>
      <c r="H53" s="427">
        <v>287.2</v>
      </c>
      <c r="I53" s="383">
        <v>1</v>
      </c>
      <c r="J53" s="637"/>
      <c r="O53" s="517"/>
      <c r="P53" s="517"/>
      <c r="R53" s="517"/>
      <c r="S53" s="517"/>
    </row>
    <row r="54" spans="2:19" ht="12.75">
      <c r="B54" s="363"/>
      <c r="C54" s="364"/>
      <c r="D54" s="415"/>
      <c r="E54" s="411"/>
      <c r="F54" s="411"/>
      <c r="G54" s="411"/>
      <c r="H54" s="411"/>
      <c r="I54" s="411"/>
      <c r="J54" s="637"/>
      <c r="O54" s="517"/>
      <c r="P54" s="517"/>
      <c r="R54" s="517"/>
      <c r="S54" s="517"/>
    </row>
    <row r="55" spans="2:10" ht="12.75">
      <c r="B55" s="363"/>
      <c r="C55" s="416" t="s">
        <v>559</v>
      </c>
      <c r="D55" s="416"/>
      <c r="E55" s="365"/>
      <c r="F55" s="638"/>
      <c r="G55" s="371"/>
      <c r="H55" s="375"/>
      <c r="I55" s="429"/>
      <c r="J55" s="637"/>
    </row>
    <row r="56" spans="2:10" ht="12.75">
      <c r="B56" s="363"/>
      <c r="C56" s="417" t="s">
        <v>557</v>
      </c>
      <c r="D56" s="417"/>
      <c r="E56" s="374">
        <v>432.8</v>
      </c>
      <c r="F56" s="534">
        <v>0.19855032571795578</v>
      </c>
      <c r="G56" s="371"/>
      <c r="H56" s="375">
        <v>893</v>
      </c>
      <c r="I56" s="367">
        <v>0.5073863636363637</v>
      </c>
      <c r="J56" s="637"/>
    </row>
    <row r="57" spans="2:19" ht="12.75">
      <c r="B57" s="363"/>
      <c r="C57" s="417" t="s">
        <v>558</v>
      </c>
      <c r="D57" s="417"/>
      <c r="E57" s="374">
        <v>1747</v>
      </c>
      <c r="F57" s="534">
        <v>0.8019084319662354</v>
      </c>
      <c r="G57" s="371"/>
      <c r="H57" s="375">
        <v>867</v>
      </c>
      <c r="I57" s="367">
        <v>0.49261363636363636</v>
      </c>
      <c r="J57" s="637"/>
      <c r="O57" s="517"/>
      <c r="P57" s="517"/>
      <c r="R57" s="517"/>
      <c r="S57" s="517"/>
    </row>
    <row r="58" spans="2:19" ht="12.75">
      <c r="B58" s="363"/>
      <c r="C58" s="364" t="s">
        <v>101</v>
      </c>
      <c r="D58" s="364"/>
      <c r="E58" s="426">
        <v>2179.8</v>
      </c>
      <c r="F58" s="535">
        <v>1.0004587576841912</v>
      </c>
      <c r="G58" s="371"/>
      <c r="H58" s="427">
        <v>1760</v>
      </c>
      <c r="I58" s="383">
        <v>1</v>
      </c>
      <c r="J58" s="637"/>
      <c r="O58" s="517"/>
      <c r="P58" s="517"/>
      <c r="R58" s="517"/>
      <c r="S58" s="517"/>
    </row>
    <row r="59" spans="2:19" ht="12.75">
      <c r="B59" s="363"/>
      <c r="C59" s="364"/>
      <c r="D59" s="364"/>
      <c r="E59" s="365"/>
      <c r="F59" s="534"/>
      <c r="G59" s="371"/>
      <c r="H59" s="375"/>
      <c r="I59" s="367"/>
      <c r="J59" s="637"/>
      <c r="O59" s="517"/>
      <c r="P59" s="517"/>
      <c r="R59" s="517"/>
      <c r="S59" s="517"/>
    </row>
    <row r="60" spans="2:10" ht="12.75">
      <c r="B60" s="363"/>
      <c r="C60" s="416" t="s">
        <v>560</v>
      </c>
      <c r="D60" s="364"/>
      <c r="E60" s="365"/>
      <c r="F60" s="534"/>
      <c r="G60" s="371"/>
      <c r="H60" s="375"/>
      <c r="I60" s="367"/>
      <c r="J60" s="637"/>
    </row>
    <row r="61" spans="2:10" ht="12.75">
      <c r="B61" s="363"/>
      <c r="C61" s="417" t="s">
        <v>557</v>
      </c>
      <c r="D61" s="364"/>
      <c r="E61" s="374">
        <v>440.2</v>
      </c>
      <c r="F61" s="534">
        <v>0.11700600712349157</v>
      </c>
      <c r="G61" s="371"/>
      <c r="H61" s="375">
        <v>903.2</v>
      </c>
      <c r="I61" s="367">
        <v>0.44118796404845645</v>
      </c>
      <c r="J61" s="637"/>
    </row>
    <row r="62" spans="2:19" ht="12.75">
      <c r="B62" s="363"/>
      <c r="C62" s="417" t="s">
        <v>558</v>
      </c>
      <c r="D62" s="364"/>
      <c r="E62" s="374">
        <v>3322</v>
      </c>
      <c r="F62" s="534">
        <v>0.8829939928765085</v>
      </c>
      <c r="G62" s="371"/>
      <c r="H62" s="375">
        <v>1144</v>
      </c>
      <c r="I62" s="367">
        <v>0.5588120359515436</v>
      </c>
      <c r="J62" s="637"/>
      <c r="O62" s="517"/>
      <c r="P62" s="517"/>
      <c r="R62" s="517"/>
      <c r="S62" s="517"/>
    </row>
    <row r="63" spans="2:19" ht="12.75">
      <c r="B63" s="363"/>
      <c r="C63" s="364" t="s">
        <v>101</v>
      </c>
      <c r="D63" s="364"/>
      <c r="E63" s="426">
        <v>3762.2</v>
      </c>
      <c r="F63" s="535">
        <v>1</v>
      </c>
      <c r="G63" s="371"/>
      <c r="H63" s="427">
        <v>2047.2</v>
      </c>
      <c r="I63" s="383">
        <v>1</v>
      </c>
      <c r="J63" s="637"/>
      <c r="O63" s="517"/>
      <c r="P63" s="517"/>
      <c r="R63" s="517"/>
      <c r="S63" s="517"/>
    </row>
    <row r="64" spans="2:19" ht="12.75">
      <c r="B64" s="386"/>
      <c r="C64" s="317"/>
      <c r="D64" s="317"/>
      <c r="E64" s="641"/>
      <c r="F64" s="642"/>
      <c r="G64" s="585"/>
      <c r="H64" s="438"/>
      <c r="I64" s="443"/>
      <c r="J64" s="639"/>
      <c r="O64" s="517"/>
      <c r="P64" s="517"/>
      <c r="R64" s="517"/>
      <c r="S64" s="517"/>
    </row>
    <row r="65" spans="2:10" ht="12.75">
      <c r="B65" s="495"/>
      <c r="C65" s="495"/>
      <c r="D65" s="495"/>
      <c r="E65" s="495"/>
      <c r="F65" s="495"/>
      <c r="G65" s="495"/>
      <c r="H65" s="495"/>
      <c r="I65" s="495"/>
      <c r="J65" s="371"/>
    </row>
    <row r="66" spans="2:10" ht="12.75">
      <c r="B66" s="495"/>
      <c r="C66" s="373"/>
      <c r="D66" s="640"/>
      <c r="E66" s="495"/>
      <c r="F66" s="495"/>
      <c r="G66" s="495"/>
      <c r="H66" s="495"/>
      <c r="I66" s="495"/>
      <c r="J66" s="495"/>
    </row>
    <row r="67" spans="2:10" ht="12.75">
      <c r="B67" s="495"/>
      <c r="C67" s="495"/>
      <c r="D67" s="495"/>
      <c r="E67" s="495"/>
      <c r="F67" s="495"/>
      <c r="G67" s="495"/>
      <c r="H67" s="495"/>
      <c r="I67" s="495"/>
      <c r="J67" s="495"/>
    </row>
    <row r="75" ht="6" customHeight="1"/>
    <row r="85" spans="11:14" ht="12.75">
      <c r="K85" s="446"/>
      <c r="L85" s="446"/>
      <c r="M85" s="446"/>
      <c r="N85" s="446"/>
    </row>
    <row r="86" spans="11:14" ht="12.75">
      <c r="K86" s="446"/>
      <c r="L86" s="446"/>
      <c r="M86" s="446"/>
      <c r="N86" s="446"/>
    </row>
    <row r="87" spans="11:14" ht="9" customHeight="1">
      <c r="K87" s="446"/>
      <c r="L87" s="446"/>
      <c r="M87" s="446"/>
      <c r="N87" s="446"/>
    </row>
    <row r="88" spans="11:14" ht="6" customHeight="1">
      <c r="K88" s="446"/>
      <c r="L88" s="446"/>
      <c r="M88" s="446"/>
      <c r="N88" s="446"/>
    </row>
    <row r="89" ht="12.75">
      <c r="K89" s="446"/>
    </row>
    <row r="90" ht="6" customHeight="1">
      <c r="K90" s="446"/>
    </row>
    <row r="91" ht="12.75">
      <c r="K91" s="446"/>
    </row>
    <row r="92" ht="12.75">
      <c r="K92" s="446"/>
    </row>
    <row r="93" ht="12.75">
      <c r="K93" s="446"/>
    </row>
    <row r="94" ht="6" customHeight="1">
      <c r="K94" s="446"/>
    </row>
    <row r="95" ht="12.75">
      <c r="K95" s="446"/>
    </row>
    <row r="96" ht="6" customHeight="1">
      <c r="K96" s="446"/>
    </row>
    <row r="97" ht="12.75">
      <c r="K97" s="446"/>
    </row>
    <row r="98" ht="12.75">
      <c r="K98" s="446"/>
    </row>
    <row r="99" ht="12.75">
      <c r="K99" s="446"/>
    </row>
    <row r="100" ht="12.75">
      <c r="K100" s="446"/>
    </row>
    <row r="101" ht="12.75">
      <c r="K101" s="446"/>
    </row>
    <row r="102" ht="12.75">
      <c r="K102" s="446"/>
    </row>
    <row r="103" ht="12.75">
      <c r="K103" s="446"/>
    </row>
    <row r="104" ht="6.75" customHeight="1">
      <c r="K104" s="446"/>
    </row>
    <row r="105" ht="12.75">
      <c r="K105" s="446"/>
    </row>
    <row r="106" ht="12.75">
      <c r="K106" s="446"/>
    </row>
    <row r="107" ht="12.75">
      <c r="K107" s="446"/>
    </row>
    <row r="108" ht="6" customHeight="1">
      <c r="K108" s="446"/>
    </row>
    <row r="109" ht="12.75">
      <c r="K109" s="446"/>
    </row>
    <row r="110" ht="6" customHeight="1">
      <c r="K110" s="446"/>
    </row>
    <row r="111" ht="12.75">
      <c r="K111" s="446"/>
    </row>
    <row r="112" ht="12.75">
      <c r="K112" s="446"/>
    </row>
    <row r="113" ht="12.75">
      <c r="K113" s="446"/>
    </row>
    <row r="114" ht="7.5" customHeight="1">
      <c r="K114" s="446"/>
    </row>
    <row r="115" ht="12.75">
      <c r="K115" s="446"/>
    </row>
    <row r="116" ht="6" customHeight="1">
      <c r="K116" s="446"/>
    </row>
    <row r="117" ht="12.75">
      <c r="K117" s="446"/>
    </row>
    <row r="118" ht="12.75">
      <c r="K118" s="446"/>
    </row>
    <row r="119" ht="12.75">
      <c r="K119" s="446"/>
    </row>
    <row r="120" ht="12.75">
      <c r="K120" s="446"/>
    </row>
    <row r="121" ht="6" customHeight="1">
      <c r="K121" s="446"/>
    </row>
    <row r="122" ht="12.75">
      <c r="K122" s="446"/>
    </row>
    <row r="123" ht="12.75">
      <c r="K123" s="446"/>
    </row>
    <row r="124" ht="12.75">
      <c r="K124" s="446"/>
    </row>
    <row r="125" ht="6" customHeight="1">
      <c r="K125" s="446"/>
    </row>
    <row r="126" ht="12.75">
      <c r="K126" s="446"/>
    </row>
    <row r="127" ht="6" customHeight="1">
      <c r="K127" s="446"/>
    </row>
    <row r="128" ht="12.75">
      <c r="K128" s="446"/>
    </row>
    <row r="129" ht="12.75">
      <c r="K129" s="446"/>
    </row>
    <row r="130" ht="12.75">
      <c r="K130" s="446"/>
    </row>
    <row r="131" ht="12.75">
      <c r="K131" s="446"/>
    </row>
    <row r="132" ht="6" customHeight="1">
      <c r="K132" s="446"/>
    </row>
    <row r="133" ht="12.75">
      <c r="K133" s="446"/>
    </row>
    <row r="134" ht="12.75">
      <c r="K134" s="446"/>
    </row>
    <row r="135" ht="12.75">
      <c r="K135" s="446"/>
    </row>
    <row r="136" ht="6" customHeight="1">
      <c r="K136" s="446"/>
    </row>
    <row r="137" ht="12.75">
      <c r="K137" s="446"/>
    </row>
    <row r="138" ht="6" customHeight="1">
      <c r="K138" s="446"/>
    </row>
    <row r="139" ht="12.75">
      <c r="K139" s="446"/>
    </row>
    <row r="140" ht="12.75">
      <c r="K140" s="446"/>
    </row>
    <row r="141" ht="12.75">
      <c r="K141" s="446"/>
    </row>
    <row r="142" ht="12.75">
      <c r="K142" s="446"/>
    </row>
    <row r="143" ht="6" customHeight="1">
      <c r="K143" s="446"/>
    </row>
    <row r="144" ht="12.75">
      <c r="K144" s="446"/>
    </row>
    <row r="145" ht="12.75">
      <c r="K145" s="446"/>
    </row>
    <row r="146" ht="12.75">
      <c r="K146" s="446"/>
    </row>
    <row r="147" ht="12.75">
      <c r="K147" s="446"/>
    </row>
    <row r="148" ht="12.75">
      <c r="K148" s="446"/>
    </row>
    <row r="149" ht="4.5" customHeight="1">
      <c r="K149" s="446"/>
    </row>
    <row r="150" ht="12.75">
      <c r="K150" s="446"/>
    </row>
    <row r="151" ht="12.75">
      <c r="K151" s="446"/>
    </row>
    <row r="152" ht="12.75">
      <c r="K152" s="446"/>
    </row>
    <row r="153" ht="12.75">
      <c r="K153" s="446"/>
    </row>
    <row r="154" ht="12.75">
      <c r="K154" s="446"/>
    </row>
    <row r="155" ht="6" customHeight="1">
      <c r="K155" s="446"/>
    </row>
    <row r="156" ht="12.75">
      <c r="K156" s="446"/>
    </row>
    <row r="157" ht="12.75">
      <c r="K157" s="446"/>
    </row>
    <row r="158" ht="12.75">
      <c r="K158" s="446"/>
    </row>
    <row r="159" ht="12.75">
      <c r="K159" s="446"/>
    </row>
  </sheetData>
  <printOptions/>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codeName="Sheet22">
    <pageSetUpPr fitToPage="1"/>
  </sheetPr>
  <dimension ref="A1:O33"/>
  <sheetViews>
    <sheetView showGridLines="0" zoomScale="60" zoomScaleNormal="60" zoomScaleSheetLayoutView="75" workbookViewId="0" topLeftCell="A1">
      <selection activeCell="A1" sqref="A1"/>
    </sheetView>
  </sheetViews>
  <sheetFormatPr defaultColWidth="9.00390625" defaultRowHeight="14.25"/>
  <cols>
    <col min="1" max="5" width="8.00390625" style="1" customWidth="1"/>
    <col min="6" max="6" width="8.25390625" style="1" customWidth="1"/>
    <col min="7" max="9" width="8.00390625" style="1" customWidth="1"/>
    <col min="10" max="10" width="10.00390625" style="1" customWidth="1"/>
    <col min="11" max="11" width="9.75390625" style="1" customWidth="1"/>
    <col min="12" max="12" width="10.375" style="1" customWidth="1"/>
    <col min="13" max="14" width="10.25390625" style="1" customWidth="1"/>
    <col min="15" max="15" width="11.75390625" style="1" customWidth="1"/>
    <col min="16" max="16384" width="8.00390625" style="1" customWidth="1"/>
  </cols>
  <sheetData>
    <row r="1" ht="12.75">
      <c r="B1" s="148"/>
    </row>
    <row r="2" spans="1:15" ht="12.75">
      <c r="A2" s="91" t="s">
        <v>271</v>
      </c>
      <c r="O2" s="131" t="s">
        <v>59</v>
      </c>
    </row>
    <row r="4" ht="12.75">
      <c r="A4" s="3" t="s">
        <v>616</v>
      </c>
    </row>
    <row r="5" ht="12.75">
      <c r="A5" s="3"/>
    </row>
    <row r="6" ht="12.75">
      <c r="A6" s="10"/>
    </row>
    <row r="7" ht="12.75">
      <c r="A7" s="11" t="s">
        <v>436</v>
      </c>
    </row>
    <row r="8" ht="12.75">
      <c r="A8" s="11"/>
    </row>
    <row r="10" spans="1:15" ht="12.75">
      <c r="A10" s="4"/>
      <c r="J10" s="3"/>
      <c r="K10" s="3"/>
      <c r="L10" s="3"/>
      <c r="M10" s="3"/>
      <c r="N10" s="12" t="s">
        <v>42</v>
      </c>
      <c r="O10" s="3"/>
    </row>
    <row r="11" spans="10:15" ht="12.75">
      <c r="J11" s="3"/>
      <c r="K11" s="3"/>
      <c r="L11" s="3"/>
      <c r="M11" s="3"/>
      <c r="N11" s="12" t="s">
        <v>43</v>
      </c>
      <c r="O11" s="3"/>
    </row>
    <row r="12" spans="10:15" ht="12.75">
      <c r="J12" s="3"/>
      <c r="K12" s="3"/>
      <c r="L12" s="3"/>
      <c r="M12" s="12" t="s">
        <v>44</v>
      </c>
      <c r="N12" s="12" t="s">
        <v>45</v>
      </c>
      <c r="O12" s="12" t="s">
        <v>46</v>
      </c>
    </row>
    <row r="13" spans="10:15" ht="12.75">
      <c r="J13" s="12" t="s">
        <v>47</v>
      </c>
      <c r="K13" s="12" t="s">
        <v>48</v>
      </c>
      <c r="L13" s="12" t="s">
        <v>49</v>
      </c>
      <c r="M13" s="12" t="s">
        <v>50</v>
      </c>
      <c r="N13" s="12" t="s">
        <v>50</v>
      </c>
      <c r="O13" s="12" t="s">
        <v>51</v>
      </c>
    </row>
    <row r="14" spans="1:15" ht="12.75">
      <c r="A14" s="13" t="s">
        <v>825</v>
      </c>
      <c r="B14" s="9"/>
      <c r="C14" s="9"/>
      <c r="D14" s="9"/>
      <c r="E14" s="9"/>
      <c r="F14" s="9"/>
      <c r="G14" s="9"/>
      <c r="H14" s="9"/>
      <c r="I14" s="9"/>
      <c r="J14" s="14" t="s">
        <v>52</v>
      </c>
      <c r="K14" s="14" t="s">
        <v>52</v>
      </c>
      <c r="L14" s="14" t="s">
        <v>52</v>
      </c>
      <c r="M14" s="14" t="s">
        <v>52</v>
      </c>
      <c r="N14" s="14" t="s">
        <v>52</v>
      </c>
      <c r="O14" s="14" t="s">
        <v>53</v>
      </c>
    </row>
    <row r="15" spans="10:14" ht="12.75">
      <c r="J15" s="151"/>
      <c r="K15" s="151"/>
      <c r="L15" s="151"/>
      <c r="M15" s="151"/>
      <c r="N15" s="151"/>
    </row>
    <row r="16" spans="1:15" ht="12.75">
      <c r="A16" s="1" t="s">
        <v>54</v>
      </c>
      <c r="J16" s="243">
        <v>794</v>
      </c>
      <c r="K16" s="243">
        <v>-273</v>
      </c>
      <c r="L16" s="243">
        <f>SUM(J16:K16)</f>
        <v>521</v>
      </c>
      <c r="M16" s="243">
        <v>6</v>
      </c>
      <c r="N16" s="243">
        <f>SUM(L16:M16)</f>
        <v>527</v>
      </c>
      <c r="O16" s="245">
        <f>N16/2076*100</f>
        <v>25.385356454720615</v>
      </c>
    </row>
    <row r="17" spans="1:15" ht="12.75">
      <c r="A17" s="1" t="s">
        <v>55</v>
      </c>
      <c r="J17" s="243"/>
      <c r="K17" s="243"/>
      <c r="L17" s="243"/>
      <c r="M17" s="243"/>
      <c r="N17" s="243"/>
      <c r="O17" s="245"/>
    </row>
    <row r="18" spans="10:15" ht="12.75">
      <c r="J18" s="243"/>
      <c r="K18" s="243"/>
      <c r="L18" s="243"/>
      <c r="M18" s="243"/>
      <c r="N18" s="243"/>
      <c r="O18" s="245"/>
    </row>
    <row r="19" spans="1:15" ht="12.75">
      <c r="A19" s="1" t="s">
        <v>56</v>
      </c>
      <c r="J19" s="243">
        <v>-98</v>
      </c>
      <c r="K19" s="243"/>
      <c r="L19" s="243">
        <f>SUM(J19:K19)</f>
        <v>-98</v>
      </c>
      <c r="M19" s="243"/>
      <c r="N19" s="243">
        <f>SUM(L19:M19)</f>
        <v>-98</v>
      </c>
      <c r="O19" s="245">
        <f>N19/2076*100</f>
        <v>-4.720616570327553</v>
      </c>
    </row>
    <row r="20" spans="10:15" ht="12.75">
      <c r="J20" s="243"/>
      <c r="K20" s="243"/>
      <c r="L20" s="243"/>
      <c r="M20" s="243"/>
      <c r="N20" s="243"/>
      <c r="O20" s="245"/>
    </row>
    <row r="21" spans="1:15" ht="12.75">
      <c r="A21" s="91" t="s">
        <v>427</v>
      </c>
      <c r="J21" s="243">
        <v>682</v>
      </c>
      <c r="K21" s="243">
        <v>-212</v>
      </c>
      <c r="L21" s="243">
        <f>J21+K21</f>
        <v>470</v>
      </c>
      <c r="M21" s="243">
        <v>-4</v>
      </c>
      <c r="N21" s="243">
        <f>J21+K21+M21</f>
        <v>466</v>
      </c>
      <c r="O21" s="245">
        <f>N21/2076*100</f>
        <v>22.447013487475914</v>
      </c>
    </row>
    <row r="22" spans="1:15" ht="12.75">
      <c r="A22" s="91" t="s">
        <v>437</v>
      </c>
      <c r="J22" s="243"/>
      <c r="K22" s="243"/>
      <c r="L22" s="243"/>
      <c r="M22" s="243"/>
      <c r="N22" s="243"/>
      <c r="O22" s="245"/>
    </row>
    <row r="23" spans="10:15" ht="12.75">
      <c r="J23" s="243"/>
      <c r="K23" s="243"/>
      <c r="L23" s="243"/>
      <c r="M23" s="243"/>
      <c r="N23" s="243"/>
      <c r="O23" s="245"/>
    </row>
    <row r="24" spans="1:15" ht="12.75">
      <c r="A24" s="91" t="s">
        <v>431</v>
      </c>
      <c r="J24" s="243">
        <v>-540</v>
      </c>
      <c r="K24" s="243">
        <v>130</v>
      </c>
      <c r="L24" s="243">
        <f>SUM(J24:K24)</f>
        <v>-410</v>
      </c>
      <c r="M24" s="243"/>
      <c r="N24" s="243">
        <f>SUM(L24:M24)</f>
        <v>-410</v>
      </c>
      <c r="O24" s="245">
        <f>N24/2076*100</f>
        <v>-19.7495183044316</v>
      </c>
    </row>
    <row r="25" spans="10:15" ht="12.75">
      <c r="J25" s="243"/>
      <c r="K25" s="243"/>
      <c r="L25" s="243"/>
      <c r="M25" s="243"/>
      <c r="N25" s="243"/>
      <c r="O25" s="245"/>
    </row>
    <row r="26" spans="10:15" ht="12.75">
      <c r="J26" s="243"/>
      <c r="K26" s="243"/>
      <c r="L26" s="243"/>
      <c r="M26" s="243"/>
      <c r="N26" s="243"/>
      <c r="O26" s="245"/>
    </row>
    <row r="27" spans="1:15" ht="12.75">
      <c r="A27" s="91" t="s">
        <v>603</v>
      </c>
      <c r="J27" s="244">
        <f aca="true" t="shared" si="0" ref="J27:O27">SUM(J16:J24)</f>
        <v>838</v>
      </c>
      <c r="K27" s="244">
        <f t="shared" si="0"/>
        <v>-355</v>
      </c>
      <c r="L27" s="244">
        <f t="shared" si="0"/>
        <v>483</v>
      </c>
      <c r="M27" s="244">
        <f t="shared" si="0"/>
        <v>2</v>
      </c>
      <c r="N27" s="244">
        <f t="shared" si="0"/>
        <v>485</v>
      </c>
      <c r="O27" s="246">
        <f t="shared" si="0"/>
        <v>23.36223506743737</v>
      </c>
    </row>
    <row r="28" spans="1:15" ht="12.75">
      <c r="A28" s="91" t="s">
        <v>814</v>
      </c>
      <c r="J28" s="15"/>
      <c r="K28" s="15"/>
      <c r="L28" s="15"/>
      <c r="M28" s="15"/>
      <c r="N28" s="15"/>
      <c r="O28" s="15"/>
    </row>
    <row r="29" spans="1:15" ht="12.75">
      <c r="A29" s="17" t="s">
        <v>118</v>
      </c>
      <c r="J29" s="15"/>
      <c r="K29" s="15"/>
      <c r="L29" s="15"/>
      <c r="M29" s="15"/>
      <c r="N29" s="15"/>
      <c r="O29" s="18"/>
    </row>
    <row r="30" ht="12.75">
      <c r="O30" s="19"/>
    </row>
    <row r="31" spans="1:2" ht="12.75">
      <c r="A31" s="91" t="s">
        <v>319</v>
      </c>
      <c r="B31" s="91" t="s">
        <v>826</v>
      </c>
    </row>
    <row r="33" ht="12.75">
      <c r="B33" s="91"/>
    </row>
  </sheetData>
  <printOptions/>
  <pageMargins left="0.75" right="0.75" top="0.61" bottom="1" header="0.43" footer="0.5"/>
  <pageSetup fitToHeight="1" fitToWidth="1" horizontalDpi="600" verticalDpi="600" orientation="landscape" paperSize="9" scale="84" r:id="rId1"/>
</worksheet>
</file>

<file path=xl/worksheets/sheet30.xml><?xml version="1.0" encoding="utf-8"?>
<worksheet xmlns="http://schemas.openxmlformats.org/spreadsheetml/2006/main" xmlns:r="http://schemas.openxmlformats.org/officeDocument/2006/relationships">
  <dimension ref="A1:O39"/>
  <sheetViews>
    <sheetView zoomScale="75" zoomScaleNormal="75" workbookViewId="0" topLeftCell="A1">
      <selection activeCell="A1" sqref="A1"/>
    </sheetView>
  </sheetViews>
  <sheetFormatPr defaultColWidth="8.00390625" defaultRowHeight="14.25"/>
  <cols>
    <col min="1" max="16384" width="8.00390625" style="643" customWidth="1"/>
  </cols>
  <sheetData>
    <row r="1" ht="20.25">
      <c r="O1" s="910" t="s">
        <v>676</v>
      </c>
    </row>
    <row r="3" spans="2:5" ht="23.25">
      <c r="B3" s="644" t="s">
        <v>677</v>
      </c>
      <c r="C3" s="644"/>
      <c r="D3" s="645"/>
      <c r="E3" s="645"/>
    </row>
    <row r="4" spans="2:3" ht="20.25">
      <c r="B4" s="646"/>
      <c r="C4" s="646"/>
    </row>
    <row r="5" spans="2:3" ht="23.25">
      <c r="B5" s="647" t="s">
        <v>588</v>
      </c>
      <c r="C5" s="648"/>
    </row>
    <row r="6" spans="2:3" ht="20.25">
      <c r="B6" s="648" t="s">
        <v>696</v>
      </c>
      <c r="C6" s="648"/>
    </row>
    <row r="8" spans="1:3" ht="23.25">
      <c r="A8" s="649"/>
      <c r="B8" s="647" t="s">
        <v>589</v>
      </c>
      <c r="C8" s="648"/>
    </row>
    <row r="9" spans="1:3" ht="20.25">
      <c r="A9" s="649"/>
      <c r="B9" s="648" t="s">
        <v>576</v>
      </c>
      <c r="C9" s="648"/>
    </row>
    <row r="10" spans="1:3" ht="20.25">
      <c r="A10" s="649"/>
      <c r="B10" s="648"/>
      <c r="C10" s="648"/>
    </row>
    <row r="11" spans="1:3" ht="23.25">
      <c r="A11" s="649"/>
      <c r="B11" s="650" t="s">
        <v>590</v>
      </c>
      <c r="C11" s="651"/>
    </row>
    <row r="12" spans="1:3" ht="23.25">
      <c r="A12" s="649"/>
      <c r="B12" s="650"/>
      <c r="C12" s="651"/>
    </row>
    <row r="13" spans="1:3" ht="23.25">
      <c r="A13" s="649"/>
      <c r="B13" s="652" t="s">
        <v>591</v>
      </c>
      <c r="C13" s="646"/>
    </row>
    <row r="14" spans="1:3" ht="23.25">
      <c r="A14" s="649"/>
      <c r="B14" s="652" t="s">
        <v>592</v>
      </c>
      <c r="C14" s="646"/>
    </row>
    <row r="15" spans="1:3" ht="20.25">
      <c r="A15" s="649"/>
      <c r="C15" s="646"/>
    </row>
    <row r="16" spans="1:3" ht="23.25">
      <c r="A16" s="649"/>
      <c r="B16" s="652" t="s">
        <v>593</v>
      </c>
      <c r="C16" s="646"/>
    </row>
    <row r="17" spans="2:3" ht="20.25">
      <c r="B17" s="648" t="s">
        <v>577</v>
      </c>
      <c r="C17" s="649"/>
    </row>
    <row r="18" spans="2:3" ht="20.25">
      <c r="B18" s="648" t="s">
        <v>578</v>
      </c>
      <c r="C18" s="649"/>
    </row>
    <row r="19" ht="20.25">
      <c r="B19" s="648"/>
    </row>
    <row r="20" spans="2:3" ht="23.25">
      <c r="B20" s="652" t="s">
        <v>594</v>
      </c>
      <c r="C20" s="653"/>
    </row>
    <row r="21" spans="2:3" ht="23.25">
      <c r="B21" s="652"/>
      <c r="C21" s="653"/>
    </row>
    <row r="22" spans="2:3" ht="23.25">
      <c r="B22" s="654" t="s">
        <v>595</v>
      </c>
      <c r="C22" s="653"/>
    </row>
    <row r="23" spans="2:3" ht="23.25">
      <c r="B23" s="654"/>
      <c r="C23" s="653"/>
    </row>
    <row r="24" spans="2:3" ht="23.25">
      <c r="B24" s="652" t="s">
        <v>596</v>
      </c>
      <c r="C24" s="649"/>
    </row>
    <row r="25" spans="2:3" ht="20.25">
      <c r="B25" s="648" t="s">
        <v>579</v>
      </c>
      <c r="C25" s="649"/>
    </row>
    <row r="26" spans="2:3" ht="20.25">
      <c r="B26" s="648" t="s">
        <v>580</v>
      </c>
      <c r="C26" s="649"/>
    </row>
    <row r="27" spans="2:3" ht="20.25">
      <c r="B27" s="648" t="s">
        <v>581</v>
      </c>
      <c r="C27" s="649"/>
    </row>
    <row r="28" spans="2:3" ht="20.25">
      <c r="B28" s="648" t="s">
        <v>582</v>
      </c>
      <c r="C28" s="649"/>
    </row>
    <row r="29" spans="2:3" ht="20.25">
      <c r="B29" s="648"/>
      <c r="C29" s="649"/>
    </row>
    <row r="30" spans="2:3" ht="23.25">
      <c r="B30" s="654" t="s">
        <v>598</v>
      </c>
      <c r="C30" s="653"/>
    </row>
    <row r="31" spans="2:3" ht="20.25">
      <c r="B31" s="643" t="s">
        <v>583</v>
      </c>
      <c r="C31" s="653"/>
    </row>
    <row r="32" spans="2:3" ht="23.25">
      <c r="B32" s="654"/>
      <c r="C32" s="653"/>
    </row>
    <row r="33" spans="2:3" ht="23.25">
      <c r="B33" s="652" t="s">
        <v>599</v>
      </c>
      <c r="C33" s="649"/>
    </row>
    <row r="34" ht="20.25">
      <c r="B34" s="643" t="s">
        <v>584</v>
      </c>
    </row>
    <row r="36" ht="23.25">
      <c r="B36" s="652" t="s">
        <v>600</v>
      </c>
    </row>
    <row r="37" ht="20.25">
      <c r="B37" s="643" t="s">
        <v>585</v>
      </c>
    </row>
    <row r="38" ht="20.25">
      <c r="B38" s="643" t="s">
        <v>586</v>
      </c>
    </row>
    <row r="39" ht="20.25">
      <c r="B39" s="643" t="s">
        <v>587</v>
      </c>
    </row>
  </sheetData>
  <printOptions/>
  <pageMargins left="0.75" right="0.75" top="1" bottom="1" header="0.5" footer="0.5"/>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sheetPr codeName="Sheet3"/>
  <dimension ref="A1:O116"/>
  <sheetViews>
    <sheetView showGridLines="0" zoomScaleSheetLayoutView="75" workbookViewId="0" topLeftCell="A1">
      <selection activeCell="A1" sqref="A1"/>
    </sheetView>
  </sheetViews>
  <sheetFormatPr defaultColWidth="9.00390625" defaultRowHeight="14.25"/>
  <cols>
    <col min="1" max="1" width="4.625" style="8" customWidth="1"/>
    <col min="2" max="6" width="8.00390625" style="8" customWidth="1"/>
    <col min="7" max="8" width="11.375" style="8" customWidth="1"/>
    <col min="9" max="9" width="13.875" style="8" customWidth="1"/>
    <col min="10" max="10" width="11.50390625" style="20" customWidth="1"/>
    <col min="11" max="11" width="6.50390625" style="20" customWidth="1"/>
    <col min="12" max="12" width="11.50390625" style="20" customWidth="1"/>
    <col min="13" max="13" width="3.25390625" style="8" customWidth="1"/>
    <col min="14" max="16384" width="8.00390625" style="8" customWidth="1"/>
  </cols>
  <sheetData>
    <row r="1" spans="1:12" ht="12.75">
      <c r="A1" s="8" t="s">
        <v>271</v>
      </c>
      <c r="B1" s="149"/>
      <c r="L1" s="21" t="s">
        <v>604</v>
      </c>
    </row>
    <row r="3" ht="12.75">
      <c r="A3" s="3" t="s">
        <v>616</v>
      </c>
    </row>
    <row r="4" ht="12.75">
      <c r="A4" s="10"/>
    </row>
    <row r="5" ht="12.75">
      <c r="A5" s="11" t="s">
        <v>818</v>
      </c>
    </row>
    <row r="7" spans="1:12" ht="12.75">
      <c r="A7" s="13" t="s">
        <v>820</v>
      </c>
      <c r="B7" s="22"/>
      <c r="C7" s="22"/>
      <c r="D7" s="22"/>
      <c r="E7" s="22"/>
      <c r="F7" s="22"/>
      <c r="G7" s="22"/>
      <c r="H7" s="22"/>
      <c r="I7" s="22"/>
      <c r="K7" s="23"/>
      <c r="L7" s="23"/>
    </row>
    <row r="8" ht="12.75">
      <c r="J8" s="24"/>
    </row>
    <row r="9" spans="1:9" ht="12.75">
      <c r="A9" s="11" t="s">
        <v>60</v>
      </c>
      <c r="B9" s="25"/>
      <c r="C9" s="25"/>
      <c r="D9" s="25"/>
      <c r="E9" s="25"/>
      <c r="F9" s="25"/>
      <c r="G9" s="25"/>
      <c r="H9" s="25"/>
      <c r="I9" s="25"/>
    </row>
    <row r="10" spans="1:9" ht="12.75">
      <c r="A10" s="11"/>
      <c r="B10" s="25"/>
      <c r="C10" s="25"/>
      <c r="D10" s="25"/>
      <c r="E10" s="25"/>
      <c r="F10" s="25"/>
      <c r="G10" s="25"/>
      <c r="H10" s="25"/>
      <c r="I10" s="25"/>
    </row>
    <row r="11" ht="12.75">
      <c r="A11" s="8" t="s">
        <v>693</v>
      </c>
    </row>
    <row r="12" ht="12.75">
      <c r="A12" s="8" t="s">
        <v>694</v>
      </c>
    </row>
    <row r="14" ht="12.75">
      <c r="A14" s="8" t="s">
        <v>827</v>
      </c>
    </row>
    <row r="15" ht="12.75">
      <c r="A15" s="8" t="s">
        <v>318</v>
      </c>
    </row>
    <row r="16" ht="12.75">
      <c r="A16" s="8" t="s">
        <v>828</v>
      </c>
    </row>
    <row r="17" ht="12.75">
      <c r="A17" s="8" t="s">
        <v>146</v>
      </c>
    </row>
    <row r="19" ht="12.75">
      <c r="A19" s="8" t="s">
        <v>385</v>
      </c>
    </row>
    <row r="20" ht="12.75">
      <c r="A20" s="8" t="s">
        <v>386</v>
      </c>
    </row>
    <row r="22" ht="12.75">
      <c r="A22" s="8" t="s">
        <v>678</v>
      </c>
    </row>
    <row r="23" ht="12.75">
      <c r="A23" s="8" t="s">
        <v>679</v>
      </c>
    </row>
    <row r="24" ht="12.75">
      <c r="A24" s="8" t="s">
        <v>680</v>
      </c>
    </row>
    <row r="26" ht="12.75">
      <c r="A26" s="8" t="s">
        <v>726</v>
      </c>
    </row>
    <row r="27" ht="12.75">
      <c r="A27" s="8" t="s">
        <v>725</v>
      </c>
    </row>
    <row r="29" ht="12.75">
      <c r="A29" s="8" t="s">
        <v>61</v>
      </c>
    </row>
    <row r="32" ht="12.75">
      <c r="A32" s="4" t="s">
        <v>62</v>
      </c>
    </row>
    <row r="33" ht="12.75">
      <c r="A33" s="4"/>
    </row>
    <row r="35" ht="12.75">
      <c r="A35" s="4" t="s">
        <v>316</v>
      </c>
    </row>
    <row r="36" spans="10:12" ht="12.75">
      <c r="J36" s="78">
        <v>2004</v>
      </c>
      <c r="L36" s="21">
        <v>2003</v>
      </c>
    </row>
    <row r="37" spans="10:12" ht="12.75">
      <c r="J37" s="78"/>
      <c r="L37" s="21"/>
    </row>
    <row r="38" ht="12.75">
      <c r="A38" s="8" t="s">
        <v>63</v>
      </c>
    </row>
    <row r="39" spans="2:12" ht="12.75">
      <c r="B39" s="8" t="s">
        <v>64</v>
      </c>
      <c r="J39" s="823">
        <v>0.071</v>
      </c>
      <c r="L39" s="26">
        <v>0.073</v>
      </c>
    </row>
    <row r="40" spans="2:12" ht="12.75">
      <c r="B40" s="8" t="s">
        <v>65</v>
      </c>
      <c r="J40" s="823" t="s">
        <v>785</v>
      </c>
      <c r="L40" s="26" t="s">
        <v>317</v>
      </c>
    </row>
    <row r="41" spans="2:12" ht="12.75">
      <c r="B41" s="8" t="s">
        <v>66</v>
      </c>
      <c r="J41" s="823">
        <v>0.063</v>
      </c>
      <c r="L41" s="26">
        <v>0.066</v>
      </c>
    </row>
    <row r="42" spans="2:12" ht="12.75">
      <c r="B42" s="8" t="s">
        <v>67</v>
      </c>
      <c r="J42" s="823">
        <v>0.046</v>
      </c>
      <c r="L42" s="26">
        <v>0.048</v>
      </c>
    </row>
    <row r="43" spans="2:12" ht="12.75">
      <c r="B43" s="8" t="s">
        <v>68</v>
      </c>
      <c r="J43" s="823">
        <v>0.055</v>
      </c>
      <c r="L43" s="26">
        <v>0.058</v>
      </c>
    </row>
    <row r="44" spans="10:12" ht="12.75">
      <c r="J44" s="823"/>
      <c r="L44" s="26"/>
    </row>
    <row r="45" spans="2:12" ht="12.75">
      <c r="B45" s="8" t="s">
        <v>434</v>
      </c>
      <c r="J45" s="823"/>
      <c r="L45" s="26"/>
    </row>
    <row r="46" spans="2:12" ht="12.75">
      <c r="B46" s="8" t="s">
        <v>69</v>
      </c>
      <c r="J46" s="823">
        <v>0.065</v>
      </c>
      <c r="L46" s="26">
        <v>0.068</v>
      </c>
    </row>
    <row r="47" spans="10:12" ht="12.75">
      <c r="J47" s="823"/>
      <c r="L47" s="26"/>
    </row>
    <row r="48" spans="2:12" ht="12.75">
      <c r="B48" s="8" t="s">
        <v>70</v>
      </c>
      <c r="J48" s="823">
        <v>0.029</v>
      </c>
      <c r="L48" s="26">
        <v>0.031</v>
      </c>
    </row>
    <row r="49" spans="10:12" ht="12.75">
      <c r="J49" s="823"/>
      <c r="L49" s="26"/>
    </row>
    <row r="50" spans="1:12" ht="12.75">
      <c r="A50" s="8" t="s">
        <v>71</v>
      </c>
      <c r="J50" s="823"/>
      <c r="L50" s="26"/>
    </row>
    <row r="51" spans="2:12" ht="12.75">
      <c r="B51" s="8" t="s">
        <v>72</v>
      </c>
      <c r="J51" s="823">
        <v>0.065</v>
      </c>
      <c r="L51" s="26">
        <v>0.068</v>
      </c>
    </row>
    <row r="52" spans="2:12" ht="12.75">
      <c r="B52" s="8" t="s">
        <v>73</v>
      </c>
      <c r="J52" s="823">
        <v>0.057</v>
      </c>
      <c r="L52" s="26">
        <v>0.059</v>
      </c>
    </row>
    <row r="53" spans="10:12" ht="12.75">
      <c r="J53" s="823"/>
      <c r="L53" s="26"/>
    </row>
    <row r="54" spans="1:12" ht="12.75">
      <c r="A54" s="8" t="s">
        <v>74</v>
      </c>
      <c r="J54" s="823">
        <v>0.026</v>
      </c>
      <c r="L54" s="26">
        <v>0.026</v>
      </c>
    </row>
    <row r="55" spans="10:12" ht="12.75">
      <c r="J55" s="823"/>
      <c r="L55" s="26"/>
    </row>
    <row r="56" spans="1:12" ht="12.75">
      <c r="A56" s="8" t="s">
        <v>75</v>
      </c>
      <c r="J56" s="823">
        <v>0.072</v>
      </c>
      <c r="L56" s="26">
        <v>0.074</v>
      </c>
    </row>
    <row r="57" spans="10:12" ht="12.75">
      <c r="J57" s="823"/>
      <c r="L57" s="26"/>
    </row>
    <row r="58" spans="10:12" ht="12.75">
      <c r="J58" s="823"/>
      <c r="L58" s="26"/>
    </row>
    <row r="59" spans="1:12" ht="12.75">
      <c r="A59" s="4" t="s">
        <v>76</v>
      </c>
      <c r="J59" s="823"/>
      <c r="L59" s="26"/>
    </row>
    <row r="60" spans="10:12" ht="12.75">
      <c r="J60" s="823"/>
      <c r="L60" s="26"/>
    </row>
    <row r="61" spans="1:12" ht="12.75">
      <c r="A61" s="8" t="s">
        <v>77</v>
      </c>
      <c r="J61" s="824">
        <v>0.0175</v>
      </c>
      <c r="L61" s="27">
        <v>0.0175</v>
      </c>
    </row>
    <row r="62" spans="10:12" ht="12.75">
      <c r="J62" s="823"/>
      <c r="L62" s="26"/>
    </row>
    <row r="63" spans="1:12" ht="12.75">
      <c r="A63" s="8" t="s">
        <v>829</v>
      </c>
      <c r="J63" s="823">
        <v>0.043</v>
      </c>
      <c r="L63" s="26">
        <v>0.043</v>
      </c>
    </row>
    <row r="64" spans="10:12" ht="12.75">
      <c r="J64" s="823"/>
      <c r="L64" s="26"/>
    </row>
    <row r="65" spans="1:12" ht="12.75">
      <c r="A65" s="8" t="s">
        <v>74</v>
      </c>
      <c r="J65" s="823">
        <v>0.031</v>
      </c>
      <c r="L65" s="26">
        <v>0.031</v>
      </c>
    </row>
    <row r="66" spans="10:12" ht="12.75">
      <c r="J66" s="823"/>
      <c r="L66" s="26"/>
    </row>
    <row r="67" spans="1:12" ht="12.75">
      <c r="A67" s="8" t="s">
        <v>78</v>
      </c>
      <c r="J67" s="823">
        <v>0.074</v>
      </c>
      <c r="L67" s="26">
        <v>0.074</v>
      </c>
    </row>
    <row r="68" spans="10:12" ht="12.75">
      <c r="J68" s="26"/>
      <c r="K68" s="26"/>
      <c r="L68" s="26"/>
    </row>
    <row r="69" spans="10:12" ht="12.75">
      <c r="J69" s="8"/>
      <c r="K69" s="8"/>
      <c r="L69" s="8"/>
    </row>
    <row r="71" spans="10:12" ht="12.75">
      <c r="J71" s="8"/>
      <c r="K71" s="8"/>
      <c r="L71" s="8"/>
    </row>
    <row r="72" spans="10:12" ht="12.75">
      <c r="J72" s="8"/>
      <c r="K72" s="8"/>
      <c r="L72" s="8"/>
    </row>
    <row r="73" spans="10:12" ht="12.75">
      <c r="J73" s="8"/>
      <c r="K73" s="8"/>
      <c r="L73" s="8"/>
    </row>
    <row r="74" spans="10:12" ht="12.75">
      <c r="J74" s="8"/>
      <c r="K74" s="8"/>
      <c r="L74" s="8"/>
    </row>
    <row r="75" spans="10:12" ht="12.75">
      <c r="J75" s="8"/>
      <c r="K75" s="8"/>
      <c r="L75" s="8"/>
    </row>
    <row r="76" spans="10:13" ht="12.75">
      <c r="J76" s="8"/>
      <c r="K76" s="8"/>
      <c r="L76" s="8"/>
      <c r="M76" s="28"/>
    </row>
    <row r="77" spans="10:13" ht="12.75">
      <c r="J77" s="8"/>
      <c r="K77" s="8"/>
      <c r="L77" s="8"/>
      <c r="M77" s="28"/>
    </row>
    <row r="78" spans="10:12" ht="12.75">
      <c r="J78" s="8"/>
      <c r="K78" s="8"/>
      <c r="L78" s="8"/>
    </row>
    <row r="79" spans="10:12" ht="12.75">
      <c r="J79" s="8"/>
      <c r="K79" s="8"/>
      <c r="L79" s="8"/>
    </row>
    <row r="84" ht="12.75">
      <c r="A84" s="4"/>
    </row>
    <row r="85" spans="1:10" ht="12.75">
      <c r="A85" s="4"/>
      <c r="J85" s="29"/>
    </row>
    <row r="86" ht="12.75">
      <c r="J86" s="29"/>
    </row>
    <row r="90" ht="12.75">
      <c r="J90" s="30"/>
    </row>
    <row r="91" spans="10:15" ht="12.75">
      <c r="J91" s="31"/>
      <c r="K91" s="32"/>
      <c r="L91" s="32"/>
      <c r="M91" s="25"/>
      <c r="N91" s="25"/>
      <c r="O91" s="25"/>
    </row>
    <row r="92" spans="10:15" ht="12.75">
      <c r="J92" s="31"/>
      <c r="K92" s="32"/>
      <c r="L92" s="32"/>
      <c r="M92" s="25"/>
      <c r="N92" s="25"/>
      <c r="O92" s="25"/>
    </row>
    <row r="93" spans="10:15" ht="12.75">
      <c r="J93" s="33"/>
      <c r="K93" s="32"/>
      <c r="L93" s="32"/>
      <c r="M93" s="25"/>
      <c r="N93" s="25"/>
      <c r="O93" s="25"/>
    </row>
    <row r="94" spans="10:15" ht="12.75">
      <c r="J94" s="31"/>
      <c r="K94" s="32"/>
      <c r="L94" s="32"/>
      <c r="M94" s="25"/>
      <c r="N94" s="25"/>
      <c r="O94" s="25"/>
    </row>
    <row r="95" spans="10:15" ht="12.75">
      <c r="J95" s="32"/>
      <c r="K95" s="32"/>
      <c r="L95" s="32"/>
      <c r="M95" s="25"/>
      <c r="N95" s="25"/>
      <c r="O95" s="25"/>
    </row>
    <row r="96" spans="1:15" ht="12.75">
      <c r="A96" s="4"/>
      <c r="J96" s="32"/>
      <c r="K96" s="32"/>
      <c r="L96" s="32"/>
      <c r="M96" s="25"/>
      <c r="N96" s="25"/>
      <c r="O96" s="25"/>
    </row>
    <row r="97" spans="10:15" ht="12.75">
      <c r="J97" s="32"/>
      <c r="K97" s="32"/>
      <c r="L97" s="32"/>
      <c r="M97" s="25"/>
      <c r="N97" s="25"/>
      <c r="O97" s="25"/>
    </row>
    <row r="98" spans="10:15" ht="12.75">
      <c r="J98" s="32"/>
      <c r="K98" s="32"/>
      <c r="L98" s="32"/>
      <c r="M98" s="25"/>
      <c r="N98" s="25"/>
      <c r="O98" s="25"/>
    </row>
    <row r="99" spans="10:15" ht="12.75">
      <c r="J99" s="32"/>
      <c r="K99" s="32"/>
      <c r="L99" s="32"/>
      <c r="M99" s="25"/>
      <c r="N99" s="25"/>
      <c r="O99" s="25"/>
    </row>
    <row r="102" ht="12.75">
      <c r="A102" s="17"/>
    </row>
    <row r="113" ht="12.75">
      <c r="A113" s="17"/>
    </row>
    <row r="116" ht="12.75">
      <c r="A116" s="17"/>
    </row>
  </sheetData>
  <printOptions horizontalCentered="1" verticalCentered="1"/>
  <pageMargins left="0.48" right="0.41" top="0.58" bottom="1.62" header="0" footer="0"/>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codeName="Sheet4"/>
  <dimension ref="A1:N69"/>
  <sheetViews>
    <sheetView showGridLines="0" zoomScaleSheetLayoutView="75" workbookViewId="0" topLeftCell="A1">
      <selection activeCell="A1" sqref="A1"/>
    </sheetView>
  </sheetViews>
  <sheetFormatPr defaultColWidth="9.00390625" defaultRowHeight="14.25"/>
  <cols>
    <col min="1" max="9" width="8.00390625" style="8" customWidth="1"/>
    <col min="10" max="10" width="8.875" style="8" customWidth="1"/>
    <col min="11" max="11" width="9.75390625" style="8" customWidth="1"/>
    <col min="12" max="12" width="9.625" style="8" customWidth="1"/>
    <col min="13" max="13" width="3.875" style="8" customWidth="1"/>
    <col min="14" max="14" width="3.125" style="8" customWidth="1"/>
    <col min="15" max="16384" width="8.00390625" style="8" customWidth="1"/>
  </cols>
  <sheetData>
    <row r="1" spans="2:12" ht="12.75">
      <c r="B1" s="149"/>
      <c r="L1" s="131" t="s">
        <v>790</v>
      </c>
    </row>
    <row r="3" spans="1:13" ht="12.75">
      <c r="A3" s="13" t="s">
        <v>99</v>
      </c>
      <c r="B3" s="22"/>
      <c r="C3" s="22"/>
      <c r="D3" s="22"/>
      <c r="E3" s="22"/>
      <c r="F3" s="22"/>
      <c r="G3" s="22"/>
      <c r="H3" s="22"/>
      <c r="I3" s="22"/>
      <c r="J3" s="22"/>
      <c r="K3" s="22"/>
      <c r="L3" s="22"/>
      <c r="M3" s="25"/>
    </row>
    <row r="4" spans="1:13" ht="12.75">
      <c r="A4" s="10"/>
      <c r="B4" s="25"/>
      <c r="C4" s="25"/>
      <c r="D4" s="25"/>
      <c r="E4" s="25"/>
      <c r="F4" s="25"/>
      <c r="G4" s="25"/>
      <c r="H4" s="25"/>
      <c r="I4" s="25"/>
      <c r="J4" s="25"/>
      <c r="K4" s="25"/>
      <c r="L4" s="25"/>
      <c r="M4" s="25"/>
    </row>
    <row r="5" spans="1:13" ht="12.75">
      <c r="A5" s="4" t="s">
        <v>79</v>
      </c>
      <c r="M5" s="25"/>
    </row>
    <row r="6" spans="10:13" ht="12.75">
      <c r="J6" s="79"/>
      <c r="K6" s="79"/>
      <c r="L6" s="39"/>
      <c r="M6" s="25"/>
    </row>
    <row r="7" spans="11:13" ht="12.75">
      <c r="K7" s="4">
        <v>2004</v>
      </c>
      <c r="L7" s="17">
        <v>2003</v>
      </c>
      <c r="M7" s="25"/>
    </row>
    <row r="8" spans="11:13" ht="12.75">
      <c r="K8" s="12"/>
      <c r="L8" s="39"/>
      <c r="M8" s="25"/>
    </row>
    <row r="9" spans="1:14" ht="12.75">
      <c r="A9" s="8" t="s">
        <v>425</v>
      </c>
      <c r="K9" s="663">
        <v>0.066</v>
      </c>
      <c r="L9" s="94">
        <v>0.074</v>
      </c>
      <c r="N9" s="25"/>
    </row>
    <row r="10" spans="11:14" ht="12.75">
      <c r="K10" s="94"/>
      <c r="L10" s="94"/>
      <c r="N10" s="25"/>
    </row>
    <row r="11" spans="1:14" ht="12.75">
      <c r="A11" s="8" t="s">
        <v>80</v>
      </c>
      <c r="K11" s="663">
        <v>0.03</v>
      </c>
      <c r="L11" s="94">
        <v>0.034</v>
      </c>
      <c r="N11" s="25"/>
    </row>
    <row r="12" spans="11:14" ht="12.75">
      <c r="K12" s="94"/>
      <c r="L12" s="94"/>
      <c r="N12" s="25"/>
    </row>
    <row r="13" spans="1:14" ht="12.75">
      <c r="A13" s="8" t="s">
        <v>81</v>
      </c>
      <c r="K13" s="663">
        <v>0.096</v>
      </c>
      <c r="L13" s="94">
        <v>0.104</v>
      </c>
      <c r="N13" s="25"/>
    </row>
    <row r="14" spans="10:13" ht="12.75">
      <c r="J14" s="20"/>
      <c r="K14" s="20"/>
      <c r="L14" s="26"/>
      <c r="M14" s="25"/>
    </row>
    <row r="15" spans="1:13" ht="12.75">
      <c r="A15" s="8" t="s">
        <v>830</v>
      </c>
      <c r="J15" s="20"/>
      <c r="K15" s="20"/>
      <c r="L15" s="26"/>
      <c r="M15" s="25"/>
    </row>
    <row r="16" spans="1:13" ht="12.75">
      <c r="A16" s="8" t="s">
        <v>687</v>
      </c>
      <c r="J16" s="26"/>
      <c r="K16" s="20"/>
      <c r="L16" s="20"/>
      <c r="M16" s="25"/>
    </row>
    <row r="17" spans="10:13" ht="12.75">
      <c r="J17" s="26"/>
      <c r="K17" s="20"/>
      <c r="L17" s="20"/>
      <c r="M17" s="39"/>
    </row>
    <row r="18" spans="1:13" ht="12.75">
      <c r="A18" s="164" t="s">
        <v>202</v>
      </c>
      <c r="J18" s="26"/>
      <c r="K18" s="20"/>
      <c r="L18" s="20"/>
      <c r="M18" s="39"/>
    </row>
    <row r="19" spans="1:13" ht="12.75">
      <c r="A19" s="164" t="s">
        <v>203</v>
      </c>
      <c r="J19" s="26"/>
      <c r="K19" s="20"/>
      <c r="L19" s="20"/>
      <c r="M19" s="39"/>
    </row>
    <row r="20" spans="1:13" ht="12.75">
      <c r="A20" s="164"/>
      <c r="J20" s="26"/>
      <c r="K20" s="20"/>
      <c r="L20" s="20"/>
      <c r="M20" s="39"/>
    </row>
    <row r="21" spans="1:12" ht="12.75">
      <c r="A21" s="4" t="s">
        <v>100</v>
      </c>
      <c r="L21" s="28"/>
    </row>
    <row r="22" ht="12.75">
      <c r="A22" s="4"/>
    </row>
    <row r="24" spans="1:12" ht="12.75">
      <c r="A24" s="8" t="s">
        <v>141</v>
      </c>
      <c r="L24" s="28"/>
    </row>
    <row r="25" ht="12.75">
      <c r="L25" s="28"/>
    </row>
    <row r="26" spans="10:12" ht="12.75">
      <c r="J26" s="79"/>
      <c r="K26" s="79"/>
      <c r="L26" s="39"/>
    </row>
    <row r="27" spans="11:12" ht="12.75">
      <c r="K27" s="4">
        <v>2004</v>
      </c>
      <c r="L27" s="17">
        <v>2003</v>
      </c>
    </row>
    <row r="28" spans="11:12" ht="12.75">
      <c r="K28" s="12" t="s">
        <v>52</v>
      </c>
      <c r="L28" s="39" t="s">
        <v>52</v>
      </c>
    </row>
    <row r="29" spans="2:12" ht="12.75">
      <c r="B29" s="8" t="s">
        <v>316</v>
      </c>
      <c r="K29" s="661">
        <v>-19</v>
      </c>
      <c r="L29" s="278">
        <v>-122</v>
      </c>
    </row>
    <row r="30" spans="2:12" ht="12.75">
      <c r="B30" s="8" t="s">
        <v>220</v>
      </c>
      <c r="K30" s="661">
        <v>-53</v>
      </c>
      <c r="L30" s="278">
        <v>-263</v>
      </c>
    </row>
    <row r="31" spans="2:12" ht="12.75">
      <c r="B31" s="8" t="s">
        <v>79</v>
      </c>
      <c r="K31" s="661">
        <v>-28</v>
      </c>
      <c r="L31" s="278">
        <v>-155</v>
      </c>
    </row>
    <row r="32" ht="12.75">
      <c r="L32" s="279"/>
    </row>
    <row r="33" spans="2:12" ht="12.75">
      <c r="B33" s="8" t="s">
        <v>101</v>
      </c>
      <c r="K33" s="662">
        <f>K29+K30+K31</f>
        <v>-100</v>
      </c>
      <c r="L33" s="280">
        <f>SUM(L29:L31)</f>
        <v>-540</v>
      </c>
    </row>
    <row r="34" spans="11:13" ht="12.75">
      <c r="K34" s="92"/>
      <c r="L34" s="37"/>
      <c r="M34" s="93"/>
    </row>
    <row r="35" ht="12.75">
      <c r="A35" s="4" t="s">
        <v>775</v>
      </c>
    </row>
    <row r="36" ht="12.75">
      <c r="L36" s="39"/>
    </row>
    <row r="37" ht="12.75">
      <c r="L37" s="39"/>
    </row>
    <row r="38" ht="12.75">
      <c r="A38" s="8" t="s">
        <v>781</v>
      </c>
    </row>
    <row r="41" spans="1:11" ht="12.75">
      <c r="A41" s="17" t="s">
        <v>782</v>
      </c>
      <c r="K41" s="39" t="s">
        <v>102</v>
      </c>
    </row>
    <row r="42" ht="12.75">
      <c r="K42" s="39" t="s">
        <v>101</v>
      </c>
    </row>
    <row r="43" ht="12.75">
      <c r="K43" s="39" t="s">
        <v>52</v>
      </c>
    </row>
    <row r="44" ht="12.75">
      <c r="K44" s="39"/>
    </row>
    <row r="45" spans="4:11" ht="12.75">
      <c r="D45" s="8" t="s">
        <v>114</v>
      </c>
      <c r="K45" s="39"/>
    </row>
    <row r="46" ht="12.75">
      <c r="K46" s="81"/>
    </row>
    <row r="47" spans="7:14" ht="12.75">
      <c r="G47" s="8" t="s">
        <v>429</v>
      </c>
      <c r="K47" s="247">
        <v>79</v>
      </c>
      <c r="N47" s="12"/>
    </row>
    <row r="48" spans="11:14" ht="12.75">
      <c r="K48" s="247"/>
      <c r="N48" s="39"/>
    </row>
    <row r="49" spans="7:14" ht="12.75">
      <c r="G49" s="8" t="s">
        <v>115</v>
      </c>
      <c r="K49" s="247">
        <v>-82</v>
      </c>
      <c r="N49" s="12"/>
    </row>
    <row r="50" ht="12.75">
      <c r="K50" s="81"/>
    </row>
    <row r="51" spans="4:11" ht="12.75">
      <c r="D51" s="8" t="s">
        <v>116</v>
      </c>
      <c r="K51" s="81"/>
    </row>
    <row r="52" ht="12.75">
      <c r="K52" s="81"/>
    </row>
    <row r="53" spans="7:14" ht="12.75">
      <c r="G53" s="8" t="s">
        <v>429</v>
      </c>
      <c r="K53" s="247">
        <v>-86</v>
      </c>
      <c r="N53" s="12"/>
    </row>
    <row r="54" spans="1:11" ht="12.75">
      <c r="A54" s="17"/>
      <c r="K54" s="81"/>
    </row>
    <row r="55" spans="7:14" ht="12.75">
      <c r="G55" s="8" t="s">
        <v>115</v>
      </c>
      <c r="K55" s="247">
        <v>102</v>
      </c>
      <c r="N55" s="12"/>
    </row>
    <row r="56" ht="12.75">
      <c r="K56" s="81"/>
    </row>
    <row r="57" spans="1:11" ht="12.75">
      <c r="A57" s="17" t="s">
        <v>783</v>
      </c>
      <c r="K57" s="81"/>
    </row>
    <row r="58" ht="12.75">
      <c r="K58" s="81"/>
    </row>
    <row r="59" spans="4:11" ht="12.75">
      <c r="D59" s="8" t="s">
        <v>114</v>
      </c>
      <c r="K59" s="81"/>
    </row>
    <row r="60" ht="12.75">
      <c r="K60" s="81"/>
    </row>
    <row r="61" spans="7:14" ht="12.75">
      <c r="G61" s="8" t="s">
        <v>429</v>
      </c>
      <c r="K61" s="247">
        <v>907</v>
      </c>
      <c r="N61" s="12"/>
    </row>
    <row r="62" ht="12.75">
      <c r="K62" s="81"/>
    </row>
    <row r="63" spans="7:14" ht="12.75">
      <c r="G63" s="8" t="s">
        <v>115</v>
      </c>
      <c r="K63" s="247">
        <v>-984</v>
      </c>
      <c r="N63" s="12"/>
    </row>
    <row r="64" ht="12.75">
      <c r="K64" s="81"/>
    </row>
    <row r="65" spans="4:11" ht="12.75">
      <c r="D65" s="8" t="s">
        <v>116</v>
      </c>
      <c r="K65" s="81"/>
    </row>
    <row r="66" ht="12.75">
      <c r="K66" s="81"/>
    </row>
    <row r="67" spans="7:14" ht="12.75">
      <c r="G67" s="8" t="s">
        <v>429</v>
      </c>
      <c r="K67" s="247">
        <v>-524</v>
      </c>
      <c r="N67" s="12"/>
    </row>
    <row r="68" ht="12.75">
      <c r="K68" s="81"/>
    </row>
    <row r="69" spans="7:14" ht="12.75">
      <c r="G69" s="8" t="s">
        <v>115</v>
      </c>
      <c r="K69" s="247">
        <v>615</v>
      </c>
      <c r="N69" s="12"/>
    </row>
  </sheetData>
  <printOptions/>
  <pageMargins left="0.58" right="0.53" top="1" bottom="1" header="0.5" footer="0.5"/>
  <pageSetup blackAndWhite="1"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sheetPr codeName="Sheet5">
    <pageSetUpPr fitToPage="1"/>
  </sheetPr>
  <dimension ref="B1:W50"/>
  <sheetViews>
    <sheetView showGridLines="0" zoomScale="60" zoomScaleNormal="60" zoomScaleSheetLayoutView="75" workbookViewId="0" topLeftCell="A1">
      <selection activeCell="A1" sqref="A1"/>
    </sheetView>
  </sheetViews>
  <sheetFormatPr defaultColWidth="9.00390625" defaultRowHeight="14.25"/>
  <cols>
    <col min="1" max="1" width="2.75390625" style="59" customWidth="1"/>
    <col min="2" max="2" width="4.125" style="59" customWidth="1"/>
    <col min="3" max="3" width="13.375" style="59" customWidth="1"/>
    <col min="4" max="4" width="8.00390625" style="59" customWidth="1"/>
    <col min="5" max="5" width="7.875" style="59" customWidth="1"/>
    <col min="6" max="7" width="8.00390625" style="59" customWidth="1"/>
    <col min="8" max="8" width="24.25390625" style="59" customWidth="1"/>
    <col min="9" max="9" width="7.75390625" style="59" customWidth="1"/>
    <col min="10" max="10" width="9.50390625" style="59" customWidth="1"/>
    <col min="11" max="11" width="8.875" style="59" customWidth="1"/>
    <col min="12" max="13" width="9.125" style="59" customWidth="1"/>
    <col min="14" max="14" width="8.50390625" style="59" customWidth="1"/>
    <col min="15" max="17" width="9.625" style="59" customWidth="1"/>
    <col min="18" max="18" width="2.25390625" style="59" customWidth="1"/>
    <col min="19" max="19" width="2.00390625" style="59" customWidth="1"/>
    <col min="20" max="20" width="9.625" style="59" customWidth="1"/>
    <col min="21" max="21" width="9.125" style="59" customWidth="1"/>
    <col min="22" max="22" width="10.50390625" style="59" customWidth="1"/>
    <col min="23" max="16384" width="8.00390625" style="59" customWidth="1"/>
  </cols>
  <sheetData>
    <row r="1" spans="2:23" ht="15">
      <c r="B1" s="710" t="s">
        <v>271</v>
      </c>
      <c r="Q1" s="133" t="s">
        <v>122</v>
      </c>
      <c r="S1" s="134"/>
      <c r="T1" s="135"/>
      <c r="U1" s="135"/>
      <c r="V1" s="135"/>
      <c r="W1" s="135"/>
    </row>
    <row r="2" spans="19:23" ht="15">
      <c r="S2" s="135"/>
      <c r="T2" s="135"/>
      <c r="U2" s="135"/>
      <c r="V2" s="135"/>
      <c r="W2" s="135"/>
    </row>
    <row r="3" spans="2:23" ht="15.75">
      <c r="B3" s="63" t="str">
        <f>'FY04 analysts schs index '!A5</f>
        <v>2004 Results</v>
      </c>
      <c r="S3" s="135"/>
      <c r="T3" s="136"/>
      <c r="U3" s="136"/>
      <c r="V3" s="136"/>
      <c r="W3" s="136"/>
    </row>
    <row r="4" spans="2:23" ht="15.75">
      <c r="B4" s="63"/>
      <c r="S4" s="137"/>
      <c r="T4" s="136"/>
      <c r="U4" s="141"/>
      <c r="V4" s="136"/>
      <c r="W4" s="136"/>
    </row>
    <row r="5" spans="2:23" ht="15.75">
      <c r="B5" s="61" t="s">
        <v>818</v>
      </c>
      <c r="K5" s="143">
        <v>2004</v>
      </c>
      <c r="P5" s="143">
        <v>2003</v>
      </c>
      <c r="S5" s="135"/>
      <c r="T5" s="135"/>
      <c r="U5" s="142"/>
      <c r="V5" s="142"/>
      <c r="W5" s="135"/>
    </row>
    <row r="6" spans="10:23" ht="15.75">
      <c r="J6" s="63"/>
      <c r="K6" s="63"/>
      <c r="L6" s="63"/>
      <c r="M6" s="63"/>
      <c r="O6" s="913"/>
      <c r="P6" s="914"/>
      <c r="Q6" s="914"/>
      <c r="S6" s="136"/>
      <c r="T6" s="912"/>
      <c r="U6" s="912"/>
      <c r="V6" s="912"/>
      <c r="W6" s="136"/>
    </row>
    <row r="7" spans="10:23" ht="15.75">
      <c r="J7" s="143" t="s">
        <v>47</v>
      </c>
      <c r="K7" s="143" t="s">
        <v>48</v>
      </c>
      <c r="L7" s="143" t="s">
        <v>49</v>
      </c>
      <c r="M7" s="143"/>
      <c r="O7" s="143" t="s">
        <v>47</v>
      </c>
      <c r="P7" s="143" t="s">
        <v>48</v>
      </c>
      <c r="Q7" s="143" t="s">
        <v>49</v>
      </c>
      <c r="S7" s="136"/>
      <c r="T7" s="141"/>
      <c r="U7" s="141"/>
      <c r="V7" s="141"/>
      <c r="W7" s="136"/>
    </row>
    <row r="8" spans="2:23" ht="15.75">
      <c r="B8" s="65" t="s">
        <v>117</v>
      </c>
      <c r="C8" s="66"/>
      <c r="D8" s="66"/>
      <c r="E8" s="66"/>
      <c r="F8" s="66"/>
      <c r="G8" s="66"/>
      <c r="H8" s="66"/>
      <c r="I8" s="66"/>
      <c r="J8" s="67" t="s">
        <v>52</v>
      </c>
      <c r="K8" s="67" t="s">
        <v>52</v>
      </c>
      <c r="L8" s="67" t="s">
        <v>52</v>
      </c>
      <c r="M8" s="67"/>
      <c r="N8" s="66"/>
      <c r="O8" s="67" t="s">
        <v>52</v>
      </c>
      <c r="P8" s="67" t="s">
        <v>52</v>
      </c>
      <c r="Q8" s="67" t="s">
        <v>52</v>
      </c>
      <c r="R8" s="135"/>
      <c r="S8" s="136"/>
      <c r="T8" s="141"/>
      <c r="U8" s="141"/>
      <c r="V8" s="141"/>
      <c r="W8" s="136"/>
    </row>
    <row r="9" spans="10:23" ht="15">
      <c r="J9" s="68"/>
      <c r="K9" s="68"/>
      <c r="L9" s="68"/>
      <c r="M9" s="68"/>
      <c r="N9" s="68"/>
      <c r="O9" s="68"/>
      <c r="P9" s="68"/>
      <c r="Q9" s="68"/>
      <c r="R9" s="68"/>
      <c r="S9" s="136"/>
      <c r="T9" s="144"/>
      <c r="U9" s="144"/>
      <c r="V9" s="144"/>
      <c r="W9" s="136"/>
    </row>
    <row r="10" spans="2:23" ht="15.75">
      <c r="B10" s="59" t="s">
        <v>727</v>
      </c>
      <c r="J10" s="237">
        <v>220</v>
      </c>
      <c r="K10" s="237">
        <v>-66</v>
      </c>
      <c r="L10" s="237">
        <f>J10+K10</f>
        <v>154</v>
      </c>
      <c r="M10" s="237"/>
      <c r="N10" s="68"/>
      <c r="O10" s="68">
        <v>166</v>
      </c>
      <c r="P10" s="68">
        <v>-50</v>
      </c>
      <c r="Q10" s="68">
        <v>116</v>
      </c>
      <c r="R10" s="68"/>
      <c r="S10" s="136"/>
      <c r="T10" s="144"/>
      <c r="U10" s="144"/>
      <c r="V10" s="144"/>
      <c r="W10" s="136"/>
    </row>
    <row r="11" spans="10:23" ht="15.75">
      <c r="J11" s="237"/>
      <c r="K11" s="237"/>
      <c r="L11" s="237"/>
      <c r="M11" s="237"/>
      <c r="N11" s="68"/>
      <c r="O11" s="68"/>
      <c r="P11" s="68"/>
      <c r="Q11" s="68"/>
      <c r="R11" s="68"/>
      <c r="S11" s="136"/>
      <c r="T11" s="144"/>
      <c r="U11" s="144"/>
      <c r="V11" s="144"/>
      <c r="W11" s="136"/>
    </row>
    <row r="12" spans="2:23" ht="15.75">
      <c r="B12" s="59" t="s">
        <v>728</v>
      </c>
      <c r="J12" s="237">
        <v>156</v>
      </c>
      <c r="K12" s="237">
        <v>-82</v>
      </c>
      <c r="L12" s="237">
        <f>J12+K12</f>
        <v>74</v>
      </c>
      <c r="M12" s="237"/>
      <c r="N12" s="68"/>
      <c r="O12" s="68">
        <v>148</v>
      </c>
      <c r="P12" s="68">
        <v>-72</v>
      </c>
      <c r="Q12" s="68">
        <v>76</v>
      </c>
      <c r="R12" s="68"/>
      <c r="S12" s="136"/>
      <c r="T12" s="144"/>
      <c r="U12" s="144"/>
      <c r="V12" s="144"/>
      <c r="W12" s="136"/>
    </row>
    <row r="13" spans="10:23" ht="15.75">
      <c r="J13" s="237"/>
      <c r="K13" s="237"/>
      <c r="L13" s="237"/>
      <c r="M13" s="237"/>
      <c r="N13" s="68"/>
      <c r="O13" s="68"/>
      <c r="P13" s="68"/>
      <c r="Q13" s="68"/>
      <c r="R13" s="68"/>
      <c r="S13" s="136"/>
      <c r="T13" s="144"/>
      <c r="U13" s="144"/>
      <c r="V13" s="144"/>
      <c r="W13" s="136"/>
    </row>
    <row r="14" spans="2:23" ht="15.75">
      <c r="B14" s="59" t="s">
        <v>79</v>
      </c>
      <c r="J14" s="237">
        <v>312</v>
      </c>
      <c r="K14" s="660">
        <v>-78</v>
      </c>
      <c r="L14" s="660">
        <f>J14+K14</f>
        <v>234</v>
      </c>
      <c r="M14" s="660"/>
      <c r="N14" s="68"/>
      <c r="O14" s="68">
        <v>291</v>
      </c>
      <c r="P14" s="68">
        <v>-80</v>
      </c>
      <c r="Q14" s="68">
        <v>211</v>
      </c>
      <c r="R14" s="68"/>
      <c r="S14" s="136"/>
      <c r="T14" s="144"/>
      <c r="U14" s="144"/>
      <c r="V14" s="144"/>
      <c r="W14" s="136"/>
    </row>
    <row r="15" spans="10:23" ht="15.75">
      <c r="J15" s="237"/>
      <c r="K15" s="237"/>
      <c r="L15" s="237"/>
      <c r="M15" s="237"/>
      <c r="N15" s="68"/>
      <c r="O15" s="68"/>
      <c r="P15" s="68"/>
      <c r="Q15" s="68"/>
      <c r="R15" s="68"/>
      <c r="S15" s="136"/>
      <c r="T15" s="144"/>
      <c r="U15" s="144"/>
      <c r="V15" s="144"/>
      <c r="W15" s="136"/>
    </row>
    <row r="16" spans="10:23" ht="15.75">
      <c r="J16" s="238">
        <f>SUM(J10:J14)</f>
        <v>688</v>
      </c>
      <c r="K16" s="238">
        <f>SUM(K10:K14)</f>
        <v>-226</v>
      </c>
      <c r="L16" s="238">
        <f>SUM(J16:K16)</f>
        <v>462</v>
      </c>
      <c r="M16" s="670"/>
      <c r="N16" s="68"/>
      <c r="O16" s="69">
        <f>SUM(O10:O14)</f>
        <v>605</v>
      </c>
      <c r="P16" s="69">
        <f>SUM(P10:P14)</f>
        <v>-202</v>
      </c>
      <c r="Q16" s="69">
        <f>SUM(Q10:Q14)</f>
        <v>403</v>
      </c>
      <c r="R16" s="68"/>
      <c r="S16" s="136"/>
      <c r="T16" s="144"/>
      <c r="U16" s="144"/>
      <c r="V16" s="144"/>
      <c r="W16" s="136"/>
    </row>
    <row r="17" spans="2:23" ht="15">
      <c r="B17" s="70" t="s">
        <v>118</v>
      </c>
      <c r="J17" s="153"/>
      <c r="K17" s="153"/>
      <c r="L17" s="153"/>
      <c r="M17" s="153"/>
      <c r="N17" s="68"/>
      <c r="O17" s="68"/>
      <c r="P17" s="68"/>
      <c r="Q17" s="68"/>
      <c r="R17" s="68"/>
      <c r="S17" s="136"/>
      <c r="T17" s="136"/>
      <c r="U17" s="136"/>
      <c r="V17" s="136"/>
      <c r="W17" s="136"/>
    </row>
    <row r="18" spans="10:23" ht="15">
      <c r="J18" s="153"/>
      <c r="K18" s="153"/>
      <c r="L18" s="153"/>
      <c r="M18" s="153"/>
      <c r="N18" s="68"/>
      <c r="O18" s="68"/>
      <c r="P18" s="68"/>
      <c r="Q18" s="68"/>
      <c r="R18" s="68"/>
      <c r="S18" s="136"/>
      <c r="T18" s="136"/>
      <c r="U18" s="136"/>
      <c r="V18" s="136"/>
      <c r="W18" s="136"/>
    </row>
    <row r="19" spans="2:23" ht="15">
      <c r="B19" s="59" t="s">
        <v>131</v>
      </c>
      <c r="C19" s="59" t="s">
        <v>731</v>
      </c>
      <c r="J19" s="153"/>
      <c r="K19" s="153"/>
      <c r="L19" s="153"/>
      <c r="M19" s="153"/>
      <c r="N19" s="68"/>
      <c r="O19" s="68"/>
      <c r="P19" s="68"/>
      <c r="Q19" s="68"/>
      <c r="R19" s="68"/>
      <c r="S19" s="136"/>
      <c r="T19" s="136"/>
      <c r="U19" s="136"/>
      <c r="V19" s="136"/>
      <c r="W19" s="136"/>
    </row>
    <row r="20" spans="3:23" ht="15">
      <c r="C20" s="59" t="s">
        <v>730</v>
      </c>
      <c r="J20" s="153"/>
      <c r="K20" s="153"/>
      <c r="L20" s="153"/>
      <c r="M20" s="153"/>
      <c r="N20" s="68"/>
      <c r="O20" s="68"/>
      <c r="P20" s="68"/>
      <c r="Q20" s="68"/>
      <c r="R20" s="68"/>
      <c r="S20" s="136"/>
      <c r="T20" s="136"/>
      <c r="U20" s="136"/>
      <c r="V20" s="136"/>
      <c r="W20" s="136"/>
    </row>
    <row r="21" spans="10:23" ht="15">
      <c r="J21" s="153"/>
      <c r="K21" s="153"/>
      <c r="L21" s="153"/>
      <c r="M21" s="153"/>
      <c r="N21" s="68"/>
      <c r="O21" s="68"/>
      <c r="P21" s="68"/>
      <c r="Q21" s="68"/>
      <c r="R21" s="68"/>
      <c r="S21" s="136"/>
      <c r="T21" s="136"/>
      <c r="U21" s="136"/>
      <c r="V21" s="136"/>
      <c r="W21" s="136"/>
    </row>
    <row r="22" spans="2:23" ht="15">
      <c r="B22" s="59" t="s">
        <v>729</v>
      </c>
      <c r="C22" s="59" t="s">
        <v>119</v>
      </c>
      <c r="J22" s="153"/>
      <c r="K22" s="153"/>
      <c r="L22" s="153"/>
      <c r="M22" s="153"/>
      <c r="N22" s="68"/>
      <c r="O22" s="68"/>
      <c r="P22" s="68"/>
      <c r="Q22" s="68"/>
      <c r="R22" s="68"/>
      <c r="S22" s="137"/>
      <c r="T22" s="136"/>
      <c r="U22" s="136"/>
      <c r="V22" s="136"/>
      <c r="W22" s="136"/>
    </row>
    <row r="23" spans="10:23" ht="15">
      <c r="J23" s="153"/>
      <c r="K23" s="153"/>
      <c r="L23" s="68"/>
      <c r="M23" s="68"/>
      <c r="N23" s="68"/>
      <c r="O23" s="68"/>
      <c r="P23" s="68"/>
      <c r="Q23" s="68"/>
      <c r="R23" s="68"/>
      <c r="S23" s="136"/>
      <c r="T23" s="136"/>
      <c r="U23" s="136"/>
      <c r="V23" s="136"/>
      <c r="W23" s="136"/>
    </row>
    <row r="24" spans="3:23" ht="15.75">
      <c r="C24" s="59" t="s">
        <v>120</v>
      </c>
      <c r="J24" s="153"/>
      <c r="K24" s="153"/>
      <c r="L24" s="237">
        <v>95</v>
      </c>
      <c r="M24" s="237"/>
      <c r="N24" s="68"/>
      <c r="O24" s="68"/>
      <c r="P24" s="68"/>
      <c r="Q24" s="68">
        <v>95</v>
      </c>
      <c r="R24" s="68"/>
      <c r="S24" s="136"/>
      <c r="T24" s="136"/>
      <c r="U24" s="136"/>
      <c r="V24" s="136"/>
      <c r="W24" s="136"/>
    </row>
    <row r="25" spans="3:23" ht="15.75">
      <c r="C25" s="59" t="s">
        <v>407</v>
      </c>
      <c r="J25" s="153"/>
      <c r="K25" s="153"/>
      <c r="L25" s="237">
        <v>-21</v>
      </c>
      <c r="M25" s="237"/>
      <c r="N25" s="68"/>
      <c r="O25" s="68"/>
      <c r="P25" s="68"/>
      <c r="Q25" s="68">
        <v>-19</v>
      </c>
      <c r="R25" s="68"/>
      <c r="S25" s="136"/>
      <c r="T25" s="136"/>
      <c r="U25" s="136"/>
      <c r="V25" s="136"/>
      <c r="W25" s="136"/>
    </row>
    <row r="26" spans="3:23" ht="15.75">
      <c r="C26" s="59" t="s">
        <v>121</v>
      </c>
      <c r="J26" s="153"/>
      <c r="K26" s="153"/>
      <c r="L26" s="238">
        <f>L24+L25</f>
        <v>74</v>
      </c>
      <c r="M26" s="670"/>
      <c r="N26" s="68"/>
      <c r="O26" s="68"/>
      <c r="P26" s="68"/>
      <c r="Q26" s="69">
        <f>Q24+Q25</f>
        <v>76</v>
      </c>
      <c r="R26" s="68"/>
      <c r="S26" s="136"/>
      <c r="T26" s="136"/>
      <c r="U26" s="136"/>
      <c r="V26" s="144"/>
      <c r="W26" s="136"/>
    </row>
    <row r="27" spans="10:23" ht="15">
      <c r="J27" s="68"/>
      <c r="K27" s="68"/>
      <c r="L27" s="145"/>
      <c r="M27" s="145"/>
      <c r="N27" s="68"/>
      <c r="O27" s="68"/>
      <c r="P27" s="68"/>
      <c r="Q27" s="145"/>
      <c r="R27" s="68"/>
      <c r="S27" s="136"/>
      <c r="T27" s="136"/>
      <c r="U27" s="136"/>
      <c r="V27" s="144"/>
      <c r="W27" s="136"/>
    </row>
    <row r="28" spans="10:23" ht="15">
      <c r="J28" s="68"/>
      <c r="K28" s="68"/>
      <c r="L28" s="145"/>
      <c r="M28" s="145"/>
      <c r="N28" s="68"/>
      <c r="O28" s="68"/>
      <c r="P28" s="68"/>
      <c r="Q28" s="145"/>
      <c r="R28" s="68"/>
      <c r="S28" s="136"/>
      <c r="T28" s="136"/>
      <c r="U28" s="136"/>
      <c r="V28" s="144"/>
      <c r="W28" s="136"/>
    </row>
    <row r="29" spans="2:23" ht="15">
      <c r="B29" s="135"/>
      <c r="C29" s="135"/>
      <c r="D29" s="135"/>
      <c r="E29" s="135"/>
      <c r="F29" s="135"/>
      <c r="G29" s="146"/>
      <c r="H29" s="146"/>
      <c r="I29" s="146"/>
      <c r="J29" s="146"/>
      <c r="K29" s="146"/>
      <c r="L29" s="146"/>
      <c r="M29" s="146"/>
      <c r="N29" s="146"/>
      <c r="O29" s="146"/>
      <c r="P29" s="146"/>
      <c r="Q29" s="135"/>
      <c r="R29" s="135"/>
      <c r="S29" s="136"/>
      <c r="T29" s="136"/>
      <c r="U29" s="136"/>
      <c r="V29" s="144"/>
      <c r="W29" s="136"/>
    </row>
    <row r="30" spans="3:23" ht="15">
      <c r="C30" s="217" t="s">
        <v>312</v>
      </c>
      <c r="D30" s="218"/>
      <c r="E30" s="218"/>
      <c r="F30" s="218"/>
      <c r="G30" s="218"/>
      <c r="H30" s="218"/>
      <c r="I30" s="218"/>
      <c r="J30" s="218"/>
      <c r="K30" s="219"/>
      <c r="L30" s="218"/>
      <c r="M30" s="218"/>
      <c r="N30" s="218"/>
      <c r="O30" s="218"/>
      <c r="P30" s="219">
        <v>2003</v>
      </c>
      <c r="Q30" s="218"/>
      <c r="R30" s="220"/>
      <c r="S30" s="136"/>
      <c r="T30" s="136"/>
      <c r="U30" s="136"/>
      <c r="V30" s="136"/>
      <c r="W30" s="136"/>
    </row>
    <row r="31" spans="3:21" ht="15">
      <c r="C31" s="221"/>
      <c r="D31" s="135"/>
      <c r="E31" s="135"/>
      <c r="F31" s="135"/>
      <c r="G31" s="135"/>
      <c r="H31" s="135"/>
      <c r="I31" s="135"/>
      <c r="J31" s="135"/>
      <c r="K31" s="135"/>
      <c r="L31" s="135"/>
      <c r="M31" s="135"/>
      <c r="N31" s="135"/>
      <c r="O31" s="214"/>
      <c r="P31" s="681"/>
      <c r="Q31" s="681"/>
      <c r="R31" s="227"/>
      <c r="S31" s="214"/>
      <c r="T31" s="214"/>
      <c r="U31" s="135"/>
    </row>
    <row r="32" spans="3:21" ht="15">
      <c r="C32" s="221" t="s">
        <v>313</v>
      </c>
      <c r="D32" s="135"/>
      <c r="E32" s="135"/>
      <c r="F32" s="135"/>
      <c r="G32" s="135"/>
      <c r="H32" s="135"/>
      <c r="I32" s="135"/>
      <c r="J32" s="147"/>
      <c r="K32" s="147"/>
      <c r="L32" s="147"/>
      <c r="M32" s="147"/>
      <c r="N32" s="135"/>
      <c r="O32" s="147" t="s">
        <v>47</v>
      </c>
      <c r="P32" s="147" t="s">
        <v>48</v>
      </c>
      <c r="Q32" s="147" t="s">
        <v>49</v>
      </c>
      <c r="R32" s="222"/>
      <c r="S32" s="147"/>
      <c r="T32" s="147"/>
      <c r="U32" s="135"/>
    </row>
    <row r="33" spans="3:21" ht="15">
      <c r="C33" s="221" t="s">
        <v>435</v>
      </c>
      <c r="D33" s="135"/>
      <c r="E33" s="135"/>
      <c r="F33" s="135"/>
      <c r="G33" s="135"/>
      <c r="H33" s="135"/>
      <c r="I33" s="135"/>
      <c r="J33" s="147"/>
      <c r="K33" s="147"/>
      <c r="L33" s="147"/>
      <c r="M33" s="147"/>
      <c r="N33" s="135"/>
      <c r="O33" s="215" t="s">
        <v>52</v>
      </c>
      <c r="P33" s="215" t="s">
        <v>52</v>
      </c>
      <c r="Q33" s="215" t="s">
        <v>52</v>
      </c>
      <c r="R33" s="222"/>
      <c r="S33" s="147"/>
      <c r="T33" s="147"/>
      <c r="U33" s="135"/>
    </row>
    <row r="34" spans="3:21" ht="15">
      <c r="C34" s="221"/>
      <c r="D34" s="135"/>
      <c r="E34" s="135"/>
      <c r="F34" s="135"/>
      <c r="G34" s="135"/>
      <c r="H34" s="135"/>
      <c r="I34" s="135"/>
      <c r="J34" s="145"/>
      <c r="K34" s="145"/>
      <c r="L34" s="145"/>
      <c r="M34" s="145"/>
      <c r="N34" s="145"/>
      <c r="O34" s="145"/>
      <c r="P34" s="145"/>
      <c r="Q34" s="145"/>
      <c r="R34" s="223"/>
      <c r="S34" s="145"/>
      <c r="T34" s="145"/>
      <c r="U34" s="135"/>
    </row>
    <row r="35" spans="3:21" ht="15">
      <c r="C35" s="221" t="s">
        <v>316</v>
      </c>
      <c r="D35" s="135"/>
      <c r="E35" s="135"/>
      <c r="F35" s="135"/>
      <c r="G35" s="135"/>
      <c r="H35" s="135"/>
      <c r="I35" s="135"/>
      <c r="J35" s="216"/>
      <c r="K35" s="216"/>
      <c r="L35" s="216"/>
      <c r="M35" s="216"/>
      <c r="N35" s="145"/>
      <c r="O35" s="68">
        <v>178</v>
      </c>
      <c r="P35" s="68">
        <v>-53</v>
      </c>
      <c r="Q35" s="68">
        <f>O35+P35</f>
        <v>125</v>
      </c>
      <c r="R35" s="223"/>
      <c r="S35" s="145"/>
      <c r="T35" s="145"/>
      <c r="U35" s="135"/>
    </row>
    <row r="36" spans="3:21" ht="15">
      <c r="C36" s="221"/>
      <c r="D36" s="135"/>
      <c r="E36" s="135"/>
      <c r="F36" s="135"/>
      <c r="G36" s="135"/>
      <c r="H36" s="135"/>
      <c r="I36" s="135"/>
      <c r="J36" s="216"/>
      <c r="K36" s="216"/>
      <c r="L36" s="216"/>
      <c r="M36" s="216"/>
      <c r="N36" s="145"/>
      <c r="O36" s="68"/>
      <c r="P36" s="68"/>
      <c r="Q36" s="68"/>
      <c r="R36" s="223"/>
      <c r="S36" s="145"/>
      <c r="T36" s="145"/>
      <c r="U36" s="135"/>
    </row>
    <row r="37" spans="3:21" ht="15">
      <c r="C37" s="221" t="s">
        <v>314</v>
      </c>
      <c r="D37" s="135"/>
      <c r="E37" s="135"/>
      <c r="F37" s="135"/>
      <c r="G37" s="135"/>
      <c r="H37" s="135"/>
      <c r="I37" s="135"/>
      <c r="J37" s="216"/>
      <c r="K37" s="216"/>
      <c r="L37" s="216"/>
      <c r="M37" s="216"/>
      <c r="N37" s="145"/>
      <c r="O37" s="68">
        <v>143</v>
      </c>
      <c r="P37" s="68">
        <v>-75</v>
      </c>
      <c r="Q37" s="68">
        <f>O37+P37</f>
        <v>68</v>
      </c>
      <c r="R37" s="223"/>
      <c r="S37" s="145"/>
      <c r="T37" s="145"/>
      <c r="U37" s="135"/>
    </row>
    <row r="38" spans="3:21" ht="15">
      <c r="C38" s="221"/>
      <c r="D38" s="135"/>
      <c r="E38" s="135"/>
      <c r="F38" s="135"/>
      <c r="G38" s="135"/>
      <c r="H38" s="135"/>
      <c r="I38" s="135"/>
      <c r="J38" s="216"/>
      <c r="K38" s="216"/>
      <c r="L38" s="216"/>
      <c r="M38" s="216"/>
      <c r="N38" s="145"/>
      <c r="O38" s="68"/>
      <c r="P38" s="68"/>
      <c r="Q38" s="68"/>
      <c r="R38" s="223"/>
      <c r="S38" s="145"/>
      <c r="T38" s="145"/>
      <c r="U38" s="135"/>
    </row>
    <row r="39" spans="3:21" ht="15">
      <c r="C39" s="221" t="s">
        <v>79</v>
      </c>
      <c r="D39" s="135"/>
      <c r="E39" s="135"/>
      <c r="F39" s="135"/>
      <c r="G39" s="135"/>
      <c r="H39" s="135"/>
      <c r="I39" s="135"/>
      <c r="J39" s="216"/>
      <c r="K39" s="216"/>
      <c r="L39" s="216"/>
      <c r="M39" s="216"/>
      <c r="N39" s="145"/>
      <c r="O39" s="68">
        <v>280</v>
      </c>
      <c r="P39" s="68">
        <v>-84</v>
      </c>
      <c r="Q39" s="68">
        <f>O39+P39</f>
        <v>196</v>
      </c>
      <c r="R39" s="223"/>
      <c r="S39" s="145"/>
      <c r="T39" s="145"/>
      <c r="U39" s="135"/>
    </row>
    <row r="40" spans="3:21" ht="15">
      <c r="C40" s="221"/>
      <c r="D40" s="135"/>
      <c r="E40" s="135"/>
      <c r="F40" s="135"/>
      <c r="G40" s="135"/>
      <c r="H40" s="135"/>
      <c r="I40" s="135"/>
      <c r="J40" s="216"/>
      <c r="K40" s="216"/>
      <c r="L40" s="216"/>
      <c r="M40" s="216"/>
      <c r="N40" s="145"/>
      <c r="O40" s="68"/>
      <c r="P40" s="68"/>
      <c r="Q40" s="68"/>
      <c r="R40" s="223"/>
      <c r="S40" s="145"/>
      <c r="T40" s="145"/>
      <c r="U40" s="135"/>
    </row>
    <row r="41" spans="3:21" ht="15">
      <c r="C41" s="221"/>
      <c r="D41" s="135"/>
      <c r="E41" s="135"/>
      <c r="F41" s="135"/>
      <c r="G41" s="135"/>
      <c r="H41" s="135"/>
      <c r="I41" s="135"/>
      <c r="J41" s="216"/>
      <c r="K41" s="216"/>
      <c r="L41" s="216"/>
      <c r="M41" s="216"/>
      <c r="N41" s="145"/>
      <c r="O41" s="69">
        <f>SUM(O35:O39)</f>
        <v>601</v>
      </c>
      <c r="P41" s="69">
        <f>SUM(P35:P39)</f>
        <v>-212</v>
      </c>
      <c r="Q41" s="69">
        <f>SUM(Q35:Q39)</f>
        <v>389</v>
      </c>
      <c r="R41" s="223"/>
      <c r="S41" s="145"/>
      <c r="T41" s="145"/>
      <c r="U41" s="135"/>
    </row>
    <row r="42" spans="3:21" ht="15">
      <c r="C42" s="224" t="s">
        <v>118</v>
      </c>
      <c r="D42" s="135"/>
      <c r="E42" s="135"/>
      <c r="F42" s="135"/>
      <c r="G42" s="135"/>
      <c r="H42" s="135"/>
      <c r="I42" s="135"/>
      <c r="J42" s="135"/>
      <c r="K42" s="135"/>
      <c r="L42" s="135"/>
      <c r="M42" s="135"/>
      <c r="N42" s="145"/>
      <c r="O42" s="145"/>
      <c r="P42" s="145"/>
      <c r="Q42" s="145"/>
      <c r="R42" s="223"/>
      <c r="S42" s="145"/>
      <c r="T42" s="145"/>
      <c r="U42" s="135"/>
    </row>
    <row r="43" spans="3:21" ht="15">
      <c r="C43" s="221"/>
      <c r="D43" s="135"/>
      <c r="E43" s="135"/>
      <c r="F43" s="135"/>
      <c r="G43" s="135"/>
      <c r="H43" s="135"/>
      <c r="I43" s="135"/>
      <c r="J43" s="135"/>
      <c r="K43" s="135"/>
      <c r="L43" s="135"/>
      <c r="M43" s="135"/>
      <c r="N43" s="145"/>
      <c r="O43" s="145"/>
      <c r="P43" s="145"/>
      <c r="Q43" s="145"/>
      <c r="R43" s="223"/>
      <c r="S43" s="145"/>
      <c r="T43" s="145"/>
      <c r="U43" s="135"/>
    </row>
    <row r="44" spans="3:21" ht="15">
      <c r="C44" s="221" t="s">
        <v>119</v>
      </c>
      <c r="D44" s="135"/>
      <c r="E44" s="135"/>
      <c r="F44" s="135"/>
      <c r="G44" s="135"/>
      <c r="H44" s="135"/>
      <c r="I44" s="135"/>
      <c r="J44" s="135"/>
      <c r="K44" s="135"/>
      <c r="L44" s="135"/>
      <c r="M44" s="135"/>
      <c r="N44" s="145"/>
      <c r="O44" s="145"/>
      <c r="P44" s="145"/>
      <c r="Q44" s="145"/>
      <c r="R44" s="223"/>
      <c r="S44" s="145"/>
      <c r="T44" s="145"/>
      <c r="U44" s="135"/>
    </row>
    <row r="45" spans="3:21" ht="15">
      <c r="C45" s="221"/>
      <c r="D45" s="135"/>
      <c r="E45" s="135"/>
      <c r="F45" s="135"/>
      <c r="G45" s="135"/>
      <c r="H45" s="135"/>
      <c r="I45" s="135"/>
      <c r="J45" s="135"/>
      <c r="K45" s="135"/>
      <c r="L45" s="135"/>
      <c r="M45" s="135"/>
      <c r="N45" s="145"/>
      <c r="O45" s="145"/>
      <c r="P45" s="145"/>
      <c r="Q45" s="135"/>
      <c r="R45" s="223"/>
      <c r="S45" s="145"/>
      <c r="T45" s="145"/>
      <c r="U45" s="135"/>
    </row>
    <row r="46" spans="3:21" ht="15">
      <c r="C46" s="221" t="s">
        <v>120</v>
      </c>
      <c r="D46" s="135"/>
      <c r="E46" s="135"/>
      <c r="F46" s="135"/>
      <c r="G46" s="135"/>
      <c r="H46" s="135"/>
      <c r="I46" s="135"/>
      <c r="J46" s="135"/>
      <c r="K46" s="135"/>
      <c r="L46" s="135"/>
      <c r="M46" s="135"/>
      <c r="N46" s="145"/>
      <c r="O46" s="145"/>
      <c r="P46" s="145"/>
      <c r="Q46" s="68">
        <v>92</v>
      </c>
      <c r="R46" s="223"/>
      <c r="S46" s="145"/>
      <c r="T46" s="145"/>
      <c r="U46" s="135"/>
    </row>
    <row r="47" spans="3:21" ht="15">
      <c r="C47" s="221" t="s">
        <v>407</v>
      </c>
      <c r="D47" s="135"/>
      <c r="E47" s="135"/>
      <c r="F47" s="135"/>
      <c r="G47" s="135"/>
      <c r="H47" s="135"/>
      <c r="I47" s="135"/>
      <c r="J47" s="135"/>
      <c r="K47" s="135"/>
      <c r="L47" s="135"/>
      <c r="M47" s="135"/>
      <c r="N47" s="145"/>
      <c r="O47" s="145"/>
      <c r="P47" s="145"/>
      <c r="Q47" s="68">
        <v>-24</v>
      </c>
      <c r="R47" s="223"/>
      <c r="S47" s="145"/>
      <c r="T47" s="145"/>
      <c r="U47" s="135"/>
    </row>
    <row r="48" spans="3:21" ht="15">
      <c r="C48" s="221" t="s">
        <v>121</v>
      </c>
      <c r="D48" s="135"/>
      <c r="E48" s="135"/>
      <c r="F48" s="135"/>
      <c r="G48" s="135"/>
      <c r="H48" s="135"/>
      <c r="I48" s="135"/>
      <c r="J48" s="135"/>
      <c r="K48" s="135"/>
      <c r="L48" s="135"/>
      <c r="M48" s="135"/>
      <c r="N48" s="145"/>
      <c r="O48" s="145"/>
      <c r="P48" s="145"/>
      <c r="Q48" s="69">
        <f>Q46+Q47</f>
        <v>68</v>
      </c>
      <c r="R48" s="223"/>
      <c r="S48" s="145"/>
      <c r="T48" s="145"/>
      <c r="U48" s="135"/>
    </row>
    <row r="49" spans="3:21" ht="15">
      <c r="C49" s="225"/>
      <c r="D49" s="66"/>
      <c r="E49" s="66"/>
      <c r="F49" s="66"/>
      <c r="G49" s="66"/>
      <c r="H49" s="66"/>
      <c r="I49" s="66"/>
      <c r="J49" s="66"/>
      <c r="K49" s="66"/>
      <c r="L49" s="66"/>
      <c r="M49" s="66"/>
      <c r="N49" s="66"/>
      <c r="O49" s="66"/>
      <c r="P49" s="66"/>
      <c r="Q49" s="66"/>
      <c r="R49" s="226"/>
      <c r="S49" s="135"/>
      <c r="T49" s="135"/>
      <c r="U49" s="135"/>
    </row>
    <row r="50" spans="2:21" ht="15">
      <c r="B50" s="135"/>
      <c r="C50" s="135"/>
      <c r="D50" s="135"/>
      <c r="E50" s="135"/>
      <c r="F50" s="135"/>
      <c r="G50" s="135"/>
      <c r="H50" s="135"/>
      <c r="I50" s="135"/>
      <c r="J50" s="135"/>
      <c r="K50" s="135"/>
      <c r="L50" s="135"/>
      <c r="M50" s="135"/>
      <c r="N50" s="135"/>
      <c r="O50" s="135"/>
      <c r="P50" s="135"/>
      <c r="Q50" s="135"/>
      <c r="R50" s="135"/>
      <c r="S50" s="135"/>
      <c r="T50" s="135"/>
      <c r="U50" s="135"/>
    </row>
  </sheetData>
  <mergeCells count="2">
    <mergeCell ref="T6:V6"/>
    <mergeCell ref="O6:Q6"/>
  </mergeCells>
  <printOptions horizontalCentered="1"/>
  <pageMargins left="0.52" right="1.06" top="0.4" bottom="0.47" header="0.11811023622047245" footer="0.11811023622047245"/>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codeName="Sheet6"/>
  <dimension ref="A1:K80"/>
  <sheetViews>
    <sheetView showGridLines="0" zoomScaleSheetLayoutView="75" workbookViewId="0" topLeftCell="A1">
      <selection activeCell="A1" sqref="A1"/>
    </sheetView>
  </sheetViews>
  <sheetFormatPr defaultColWidth="9.00390625" defaultRowHeight="14.25"/>
  <cols>
    <col min="1" max="1" width="3.875" style="1" customWidth="1"/>
    <col min="2" max="2" width="10.625" style="1" customWidth="1"/>
    <col min="3" max="3" width="24.125" style="1" customWidth="1"/>
    <col min="4" max="4" width="12.50390625" style="1" customWidth="1"/>
    <col min="5" max="6" width="13.00390625" style="1" customWidth="1"/>
    <col min="7" max="7" width="18.50390625" style="1" customWidth="1"/>
    <col min="8" max="8" width="2.625" style="1" customWidth="1"/>
    <col min="9" max="9" width="13.875" style="1" customWidth="1"/>
    <col min="10" max="10" width="15.50390625" style="1" customWidth="1"/>
    <col min="11" max="11" width="9.75390625" style="1" customWidth="1"/>
    <col min="12" max="16384" width="8.00390625" style="1" customWidth="1"/>
  </cols>
  <sheetData>
    <row r="1" spans="1:10" ht="12.75">
      <c r="A1" s="91" t="s">
        <v>271</v>
      </c>
      <c r="B1" s="148"/>
      <c r="J1" s="131" t="s">
        <v>132</v>
      </c>
    </row>
    <row r="3" ht="12.75">
      <c r="A3" s="3" t="s">
        <v>616</v>
      </c>
    </row>
    <row r="4" ht="12.75">
      <c r="A4" s="10"/>
    </row>
    <row r="5" spans="1:11" ht="12.75">
      <c r="A5" s="11" t="s">
        <v>818</v>
      </c>
      <c r="K5" s="3"/>
    </row>
    <row r="6" spans="9:10" ht="12.75">
      <c r="I6" s="3"/>
      <c r="J6" s="3"/>
    </row>
    <row r="7" spans="1:11" ht="12.75">
      <c r="A7" s="13" t="s">
        <v>123</v>
      </c>
      <c r="B7" s="9"/>
      <c r="C7" s="9"/>
      <c r="D7" s="9"/>
      <c r="E7" s="9"/>
      <c r="F7" s="9"/>
      <c r="G7" s="9"/>
      <c r="H7" s="9"/>
      <c r="I7" s="14" t="s">
        <v>52</v>
      </c>
      <c r="J7" s="14" t="s">
        <v>52</v>
      </c>
      <c r="K7" s="29"/>
    </row>
    <row r="8" ht="12.75">
      <c r="I8" s="120"/>
    </row>
    <row r="9" spans="1:10" ht="12.75">
      <c r="A9" s="3" t="s">
        <v>316</v>
      </c>
      <c r="I9" s="15"/>
      <c r="J9" s="15"/>
    </row>
    <row r="10" spans="1:11" ht="12.75">
      <c r="A10" s="91" t="s">
        <v>320</v>
      </c>
      <c r="I10" s="189">
        <v>330</v>
      </c>
      <c r="J10" s="81">
        <v>343</v>
      </c>
      <c r="K10" s="35"/>
    </row>
    <row r="11" spans="1:11" ht="12.75">
      <c r="A11" s="91" t="s">
        <v>321</v>
      </c>
      <c r="E11" s="91"/>
      <c r="F11" s="91"/>
      <c r="G11" s="91"/>
      <c r="I11" s="189">
        <v>-66</v>
      </c>
      <c r="J11" s="81">
        <v>-50</v>
      </c>
      <c r="K11" s="35"/>
    </row>
    <row r="12" spans="1:11" ht="12.75">
      <c r="A12" s="91" t="s">
        <v>322</v>
      </c>
      <c r="I12" s="189">
        <v>-34</v>
      </c>
      <c r="J12" s="81">
        <v>-100</v>
      </c>
      <c r="K12" s="35"/>
    </row>
    <row r="13" spans="9:11" ht="12.75">
      <c r="I13" s="248">
        <f>SUM(I10:I12)</f>
        <v>230</v>
      </c>
      <c r="J13" s="251">
        <f>SUM(J10:J12)</f>
        <v>193</v>
      </c>
      <c r="K13" s="35"/>
    </row>
    <row r="14" spans="9:11" ht="12.75">
      <c r="I14" s="34"/>
      <c r="J14" s="252"/>
      <c r="K14" s="35"/>
    </row>
    <row r="15" spans="1:11" ht="12.75">
      <c r="A15" s="3" t="s">
        <v>125</v>
      </c>
      <c r="I15" s="15"/>
      <c r="J15" s="81"/>
      <c r="K15" s="35"/>
    </row>
    <row r="16" spans="1:11" ht="12.75">
      <c r="A16" s="91" t="s">
        <v>323</v>
      </c>
      <c r="I16" s="189">
        <v>139</v>
      </c>
      <c r="J16" s="81">
        <v>145</v>
      </c>
      <c r="K16" s="35"/>
    </row>
    <row r="17" spans="1:11" ht="12.75">
      <c r="A17" s="1" t="s">
        <v>126</v>
      </c>
      <c r="I17" s="189">
        <v>36</v>
      </c>
      <c r="J17" s="81">
        <v>33</v>
      </c>
      <c r="K17" s="35"/>
    </row>
    <row r="18" spans="1:11" ht="12.75">
      <c r="A18" s="91" t="s">
        <v>610</v>
      </c>
      <c r="I18" s="189"/>
      <c r="J18" s="81"/>
      <c r="K18" s="35"/>
    </row>
    <row r="19" spans="3:10" ht="12.75">
      <c r="C19" s="91" t="s">
        <v>324</v>
      </c>
      <c r="I19" s="189">
        <v>43</v>
      </c>
      <c r="J19" s="81">
        <v>-17</v>
      </c>
    </row>
    <row r="20" spans="3:10" ht="12.75">
      <c r="C20" s="1" t="s">
        <v>127</v>
      </c>
      <c r="I20" s="189">
        <v>-6</v>
      </c>
      <c r="J20" s="81">
        <v>10</v>
      </c>
    </row>
    <row r="21" spans="3:10" ht="12.75">
      <c r="C21" s="1" t="s">
        <v>128</v>
      </c>
      <c r="I21" s="189">
        <v>-4</v>
      </c>
      <c r="J21" s="81">
        <v>-8</v>
      </c>
    </row>
    <row r="22" spans="1:11" ht="12.75">
      <c r="A22" s="91" t="s">
        <v>569</v>
      </c>
      <c r="I22" s="189">
        <v>-56</v>
      </c>
      <c r="J22" s="81">
        <v>-66</v>
      </c>
      <c r="K22" s="35"/>
    </row>
    <row r="23" spans="1:10" ht="12.75">
      <c r="A23" s="1" t="s">
        <v>129</v>
      </c>
      <c r="I23" s="189">
        <v>-3</v>
      </c>
      <c r="J23" s="81">
        <v>-21</v>
      </c>
    </row>
    <row r="24" spans="1:10" ht="12.75">
      <c r="A24" s="1" t="s">
        <v>37</v>
      </c>
      <c r="I24" s="189">
        <v>12</v>
      </c>
      <c r="J24" s="664">
        <v>-27</v>
      </c>
    </row>
    <row r="25" spans="9:10" ht="12.75">
      <c r="I25" s="248">
        <f>SUM(I16:I24)</f>
        <v>161</v>
      </c>
      <c r="J25" s="251">
        <f>SUM(J16:J24)</f>
        <v>49</v>
      </c>
    </row>
    <row r="26" spans="9:10" ht="12.75">
      <c r="I26" s="34"/>
      <c r="J26" s="252"/>
    </row>
    <row r="27" spans="1:10" ht="12.75">
      <c r="A27" s="3" t="s">
        <v>79</v>
      </c>
      <c r="I27" s="15"/>
      <c r="J27" s="81"/>
    </row>
    <row r="28" spans="1:10" ht="12.75">
      <c r="A28" s="91" t="s">
        <v>323</v>
      </c>
      <c r="I28" s="189">
        <v>122</v>
      </c>
      <c r="J28" s="81">
        <v>115</v>
      </c>
    </row>
    <row r="29" spans="1:10" ht="12.75">
      <c r="A29" s="91" t="s">
        <v>325</v>
      </c>
      <c r="I29" s="249">
        <v>-56</v>
      </c>
      <c r="J29" s="247">
        <v>-27</v>
      </c>
    </row>
    <row r="30" spans="1:10" ht="12.75">
      <c r="A30" s="1" t="s">
        <v>124</v>
      </c>
      <c r="I30" s="249">
        <v>3</v>
      </c>
      <c r="J30" s="665">
        <v>-14</v>
      </c>
    </row>
    <row r="31" spans="9:10" ht="12.75">
      <c r="I31" s="248">
        <f>SUM(I28:I30)</f>
        <v>69</v>
      </c>
      <c r="J31" s="251">
        <f>SUM(J28:J30)</f>
        <v>74</v>
      </c>
    </row>
    <row r="32" spans="9:10" ht="12.75">
      <c r="I32" s="34"/>
      <c r="J32" s="252"/>
    </row>
    <row r="33" spans="1:10" ht="12.75">
      <c r="A33" s="1" t="s">
        <v>101</v>
      </c>
      <c r="I33" s="250">
        <f>I13+I25+I31</f>
        <v>460</v>
      </c>
      <c r="J33" s="666">
        <f>J13+J25+J31</f>
        <v>316</v>
      </c>
    </row>
    <row r="34" spans="9:10" ht="12.75">
      <c r="I34" s="155"/>
      <c r="J34" s="155"/>
    </row>
    <row r="35" spans="1:10" ht="12.75">
      <c r="A35" s="17" t="s">
        <v>130</v>
      </c>
      <c r="I35" s="151"/>
      <c r="J35" s="151"/>
    </row>
    <row r="36" spans="1:10" ht="12.75">
      <c r="A36" s="17"/>
      <c r="I36" s="151"/>
      <c r="J36" s="151"/>
    </row>
    <row r="37" spans="1:10" ht="12.75">
      <c r="A37" s="91" t="s">
        <v>140</v>
      </c>
      <c r="B37" s="91" t="s">
        <v>82</v>
      </c>
      <c r="I37" s="151"/>
      <c r="J37" s="151"/>
    </row>
    <row r="38" spans="9:10" ht="12.75">
      <c r="I38" s="151"/>
      <c r="J38" s="151"/>
    </row>
    <row r="39" spans="2:10" ht="12.75">
      <c r="B39" s="91" t="s">
        <v>205</v>
      </c>
      <c r="I39" s="151"/>
      <c r="J39" s="151"/>
    </row>
    <row r="40" spans="2:10" ht="12.75">
      <c r="B40" s="91" t="s">
        <v>206</v>
      </c>
      <c r="I40" s="151"/>
      <c r="J40" s="151"/>
    </row>
    <row r="41" spans="2:10" ht="12.75">
      <c r="B41" s="91" t="s">
        <v>208</v>
      </c>
      <c r="I41" s="151"/>
      <c r="J41" s="151"/>
    </row>
    <row r="42" spans="2:10" ht="12.75">
      <c r="B42" s="91" t="s">
        <v>207</v>
      </c>
      <c r="I42" s="151"/>
      <c r="J42" s="151"/>
    </row>
    <row r="43" spans="9:10" ht="12.75">
      <c r="I43" s="151"/>
      <c r="J43" s="151"/>
    </row>
    <row r="44" spans="1:10" ht="12.75">
      <c r="A44" s="91" t="s">
        <v>168</v>
      </c>
      <c r="B44" s="91" t="s">
        <v>83</v>
      </c>
      <c r="I44" s="151"/>
      <c r="J44" s="151"/>
    </row>
    <row r="45" spans="9:10" ht="12.75">
      <c r="I45" s="151"/>
      <c r="J45" s="151"/>
    </row>
    <row r="46" spans="2:10" ht="12.75">
      <c r="B46" s="91" t="s">
        <v>686</v>
      </c>
      <c r="I46" s="151"/>
      <c r="J46" s="151"/>
    </row>
    <row r="47" spans="2:10" ht="12.75">
      <c r="B47" s="91" t="s">
        <v>13</v>
      </c>
      <c r="I47" s="151"/>
      <c r="J47" s="151"/>
    </row>
    <row r="48" spans="2:10" ht="12.75">
      <c r="B48" s="8" t="s">
        <v>681</v>
      </c>
      <c r="I48" s="151"/>
      <c r="J48" s="151"/>
    </row>
    <row r="49" spans="2:10" ht="12.75">
      <c r="B49" s="8" t="s">
        <v>682</v>
      </c>
      <c r="I49" s="151"/>
      <c r="J49" s="151"/>
    </row>
    <row r="50" spans="2:10" ht="12.75">
      <c r="B50" s="8" t="s">
        <v>209</v>
      </c>
      <c r="I50" s="151"/>
      <c r="J50" s="151"/>
    </row>
    <row r="51" spans="9:10" ht="12.75">
      <c r="I51" s="151"/>
      <c r="J51" s="151"/>
    </row>
    <row r="52" spans="1:10" ht="12.75">
      <c r="A52" s="91" t="s">
        <v>171</v>
      </c>
      <c r="B52" s="91" t="s">
        <v>808</v>
      </c>
      <c r="I52" s="151"/>
      <c r="J52" s="151"/>
    </row>
    <row r="53" spans="9:10" ht="12.75">
      <c r="I53" s="151"/>
      <c r="J53" s="151"/>
    </row>
    <row r="54" spans="2:10" ht="12.75">
      <c r="B54" s="91" t="s">
        <v>11</v>
      </c>
      <c r="I54" s="151"/>
      <c r="J54" s="151"/>
    </row>
    <row r="55" spans="2:10" ht="12.75">
      <c r="B55" s="91" t="s">
        <v>12</v>
      </c>
      <c r="I55" s="151"/>
      <c r="J55" s="151"/>
    </row>
    <row r="56" spans="2:10" ht="12.75">
      <c r="B56" s="91" t="s">
        <v>14</v>
      </c>
      <c r="I56" s="151"/>
      <c r="J56" s="151"/>
    </row>
    <row r="57" spans="2:10" ht="12.75">
      <c r="B57" s="91"/>
      <c r="I57" s="151"/>
      <c r="J57" s="151"/>
    </row>
    <row r="58" spans="2:10" ht="12.75">
      <c r="B58" s="91" t="s">
        <v>561</v>
      </c>
      <c r="I58" s="177" t="s">
        <v>762</v>
      </c>
      <c r="J58" s="176" t="s">
        <v>286</v>
      </c>
    </row>
    <row r="59" spans="9:10" ht="12.75">
      <c r="I59" s="187" t="s">
        <v>390</v>
      </c>
      <c r="J59" s="156" t="s">
        <v>389</v>
      </c>
    </row>
    <row r="60" spans="4:10" ht="12" customHeight="1">
      <c r="D60" s="91" t="s">
        <v>562</v>
      </c>
      <c r="I60" s="189">
        <v>100</v>
      </c>
      <c r="J60" s="15">
        <v>54</v>
      </c>
    </row>
    <row r="61" spans="4:10" ht="12.75">
      <c r="D61" s="91" t="s">
        <v>688</v>
      </c>
      <c r="I61" s="188">
        <v>-57</v>
      </c>
      <c r="J61" s="253">
        <v>-71</v>
      </c>
    </row>
    <row r="62" spans="4:10" ht="12.75">
      <c r="D62" s="91" t="s">
        <v>812</v>
      </c>
      <c r="I62" s="254">
        <v>43</v>
      </c>
      <c r="J62" s="255">
        <f>SUM(J60:J61)</f>
        <v>-17</v>
      </c>
    </row>
    <row r="64" spans="1:10" ht="12.75">
      <c r="A64" s="91" t="s">
        <v>173</v>
      </c>
      <c r="B64" s="91" t="s">
        <v>784</v>
      </c>
      <c r="J64" s="151"/>
    </row>
    <row r="65" spans="2:10" ht="12.75">
      <c r="B65" s="91"/>
      <c r="J65" s="151"/>
    </row>
    <row r="66" spans="2:10" ht="12.75">
      <c r="B66" s="91" t="s">
        <v>9</v>
      </c>
      <c r="J66" s="151"/>
    </row>
    <row r="67" spans="2:10" ht="12.75">
      <c r="B67" s="91" t="s">
        <v>10</v>
      </c>
      <c r="J67" s="151"/>
    </row>
    <row r="68" spans="2:10" ht="12.75">
      <c r="B68" s="91" t="s">
        <v>685</v>
      </c>
      <c r="J68" s="151"/>
    </row>
    <row r="69" spans="2:10" ht="12.75">
      <c r="B69" s="91"/>
      <c r="J69" s="151"/>
    </row>
    <row r="70" spans="1:10" ht="12.75">
      <c r="A70" s="91" t="s">
        <v>801</v>
      </c>
      <c r="B70" s="91" t="s">
        <v>210</v>
      </c>
      <c r="J70" s="151"/>
    </row>
    <row r="71" ht="12.75">
      <c r="J71" s="151"/>
    </row>
    <row r="72" spans="2:10" ht="12.75">
      <c r="B72" s="91" t="s">
        <v>212</v>
      </c>
      <c r="J72" s="151"/>
    </row>
    <row r="73" spans="2:10" ht="12.75">
      <c r="B73" s="91" t="s">
        <v>211</v>
      </c>
      <c r="J73" s="151"/>
    </row>
    <row r="75" spans="1:10" ht="12.75">
      <c r="A75" s="91" t="s">
        <v>326</v>
      </c>
      <c r="B75" s="91" t="s">
        <v>147</v>
      </c>
      <c r="J75" s="161" t="s">
        <v>286</v>
      </c>
    </row>
    <row r="76" ht="12.75">
      <c r="J76" s="157" t="s">
        <v>52</v>
      </c>
    </row>
    <row r="77" spans="5:10" ht="12.75">
      <c r="E77" s="91" t="s">
        <v>316</v>
      </c>
      <c r="J77" s="151">
        <v>332</v>
      </c>
    </row>
    <row r="78" spans="5:10" ht="12.75">
      <c r="E78" s="1" t="s">
        <v>125</v>
      </c>
      <c r="F78" s="91"/>
      <c r="G78" s="91"/>
      <c r="J78" s="151">
        <v>141</v>
      </c>
    </row>
    <row r="79" spans="5:10" ht="12.75">
      <c r="E79" s="1" t="s">
        <v>79</v>
      </c>
      <c r="J79" s="151">
        <v>113</v>
      </c>
    </row>
    <row r="80" spans="5:10" ht="12.75">
      <c r="E80" s="1" t="s">
        <v>101</v>
      </c>
      <c r="J80" s="154">
        <f>SUM(J77:J79)</f>
        <v>586</v>
      </c>
    </row>
  </sheetData>
  <printOptions horizontalCentered="1" verticalCentered="1"/>
  <pageMargins left="0.24" right="0.3" top="0.44" bottom="1.03" header="0.38" footer="0.28"/>
  <pageSetup blackAndWhite="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sheetPr codeName="Sheet7"/>
  <dimension ref="A1:O77"/>
  <sheetViews>
    <sheetView showGridLines="0" zoomScaleSheetLayoutView="75" workbookViewId="0" topLeftCell="A1">
      <selection activeCell="A1" sqref="A1"/>
    </sheetView>
  </sheetViews>
  <sheetFormatPr defaultColWidth="9.00390625" defaultRowHeight="14.25"/>
  <cols>
    <col min="1" max="1" width="3.50390625" style="1" customWidth="1"/>
    <col min="2" max="2" width="8.00390625" style="1" customWidth="1"/>
    <col min="3" max="3" width="10.00390625" style="1" customWidth="1"/>
    <col min="4" max="8" width="8.00390625" style="1" customWidth="1"/>
    <col min="9" max="9" width="9.00390625" style="1" customWidth="1"/>
    <col min="10" max="10" width="15.00390625" style="1" customWidth="1"/>
    <col min="11" max="11" width="12.625" style="1" customWidth="1"/>
    <col min="12" max="12" width="11.875" style="1" customWidth="1"/>
    <col min="13" max="13" width="4.125" style="1" customWidth="1"/>
    <col min="14" max="14" width="9.00390625" style="1" bestFit="1" customWidth="1"/>
    <col min="15" max="16384" width="8.00390625" style="1" customWidth="1"/>
  </cols>
  <sheetData>
    <row r="1" spans="1:12" ht="12.75">
      <c r="A1" s="91" t="s">
        <v>271</v>
      </c>
      <c r="B1" s="148"/>
      <c r="L1" s="131" t="s">
        <v>177</v>
      </c>
    </row>
    <row r="3" ht="12.75">
      <c r="A3" s="3" t="s">
        <v>616</v>
      </c>
    </row>
    <row r="4" ht="12.75">
      <c r="A4" s="10"/>
    </row>
    <row r="5" ht="12.75">
      <c r="A5" s="11" t="s">
        <v>818</v>
      </c>
    </row>
    <row r="7" ht="12.75">
      <c r="L7" s="17"/>
    </row>
    <row r="8" spans="1:14" ht="12.75">
      <c r="A8" s="38"/>
      <c r="B8" s="38"/>
      <c r="C8" s="38"/>
      <c r="D8" s="38"/>
      <c r="E8" s="38"/>
      <c r="F8" s="38"/>
      <c r="G8" s="38"/>
      <c r="H8" s="38"/>
      <c r="I8" s="38"/>
      <c r="J8" s="38"/>
      <c r="K8" s="175" t="s">
        <v>762</v>
      </c>
      <c r="L8" s="175" t="s">
        <v>286</v>
      </c>
      <c r="M8" s="47"/>
      <c r="N8" s="47"/>
    </row>
    <row r="9" spans="1:13" ht="12.75">
      <c r="A9" s="13" t="s">
        <v>2</v>
      </c>
      <c r="B9" s="42"/>
      <c r="C9" s="42"/>
      <c r="D9" s="42"/>
      <c r="E9" s="42"/>
      <c r="F9" s="42"/>
      <c r="G9" s="42"/>
      <c r="H9" s="42"/>
      <c r="I9" s="42"/>
      <c r="J9" s="42"/>
      <c r="K9" s="14" t="s">
        <v>52</v>
      </c>
      <c r="L9" s="14" t="s">
        <v>52</v>
      </c>
      <c r="M9" s="47"/>
    </row>
    <row r="10" spans="11:13" ht="12.75">
      <c r="K10" s="120"/>
      <c r="M10" s="36"/>
    </row>
    <row r="11" spans="1:13" ht="12.75">
      <c r="A11" s="1" t="s">
        <v>134</v>
      </c>
      <c r="M11" s="36"/>
    </row>
    <row r="12" spans="2:13" ht="12.75">
      <c r="B12" s="91" t="s">
        <v>327</v>
      </c>
      <c r="K12" s="189">
        <v>402</v>
      </c>
      <c r="L12" s="15">
        <v>531</v>
      </c>
      <c r="M12" s="34"/>
    </row>
    <row r="13" spans="2:13" ht="12.75">
      <c r="B13" s="91" t="s">
        <v>179</v>
      </c>
      <c r="K13" s="189">
        <v>207</v>
      </c>
      <c r="L13" s="15">
        <v>132</v>
      </c>
      <c r="M13" s="34"/>
    </row>
    <row r="14" spans="2:13" ht="12.75">
      <c r="B14" s="91" t="s">
        <v>328</v>
      </c>
      <c r="K14" s="189">
        <v>48</v>
      </c>
      <c r="L14" s="15">
        <v>1</v>
      </c>
      <c r="M14" s="34"/>
    </row>
    <row r="15" spans="1:13" ht="12.75">
      <c r="A15" s="1" t="s">
        <v>135</v>
      </c>
      <c r="K15" s="189"/>
      <c r="L15" s="15"/>
      <c r="M15" s="34"/>
    </row>
    <row r="16" spans="1:13" ht="12.75">
      <c r="A16" s="91" t="s">
        <v>148</v>
      </c>
      <c r="K16" s="256">
        <v>9</v>
      </c>
      <c r="L16" s="257">
        <v>4</v>
      </c>
      <c r="M16" s="36"/>
    </row>
    <row r="17" spans="1:13" ht="12.75">
      <c r="A17" s="91" t="s">
        <v>196</v>
      </c>
      <c r="K17" s="189">
        <v>13</v>
      </c>
      <c r="L17" s="15">
        <v>14</v>
      </c>
      <c r="M17" s="34"/>
    </row>
    <row r="18" spans="1:13" ht="12.75">
      <c r="A18" s="1" t="s">
        <v>139</v>
      </c>
      <c r="K18" s="248">
        <f>SUM(K12:K17)</f>
        <v>679</v>
      </c>
      <c r="L18" s="258">
        <f>SUM(L12:L17)</f>
        <v>682</v>
      </c>
      <c r="M18" s="34"/>
    </row>
    <row r="19" spans="11:14" ht="12.75">
      <c r="K19" s="34"/>
      <c r="L19" s="155"/>
      <c r="M19" s="34"/>
      <c r="N19" s="34"/>
    </row>
    <row r="20" spans="1:12" ht="12.75">
      <c r="A20" s="17" t="s">
        <v>130</v>
      </c>
      <c r="L20" s="151"/>
    </row>
    <row r="21" spans="1:12" ht="12.75">
      <c r="A21" s="17"/>
      <c r="L21" s="151"/>
    </row>
    <row r="22" spans="1:12" ht="12.75">
      <c r="A22" s="91" t="s">
        <v>184</v>
      </c>
      <c r="B22" s="91" t="s">
        <v>387</v>
      </c>
      <c r="L22" s="151"/>
    </row>
    <row r="23" ht="12.75">
      <c r="L23" s="151"/>
    </row>
    <row r="24" spans="2:12" ht="12.75">
      <c r="B24" s="91" t="s">
        <v>136</v>
      </c>
      <c r="L24" s="151"/>
    </row>
    <row r="25" spans="2:12" ht="12.75">
      <c r="B25" s="91" t="s">
        <v>831</v>
      </c>
      <c r="L25" s="151"/>
    </row>
    <row r="26" spans="2:12" ht="12.75">
      <c r="B26" s="91" t="s">
        <v>510</v>
      </c>
      <c r="L26" s="151"/>
    </row>
    <row r="27" spans="2:12" ht="12.75">
      <c r="B27" s="91" t="s">
        <v>509</v>
      </c>
      <c r="L27" s="151"/>
    </row>
    <row r="28" ht="12.75">
      <c r="L28" s="151"/>
    </row>
    <row r="29" spans="1:12" ht="12.75">
      <c r="A29" s="91" t="s">
        <v>185</v>
      </c>
      <c r="B29" s="91" t="s">
        <v>606</v>
      </c>
      <c r="L29" s="151"/>
    </row>
    <row r="30" ht="12.75">
      <c r="L30" s="151"/>
    </row>
    <row r="31" spans="2:13" ht="12.75">
      <c r="B31" s="1" t="s">
        <v>169</v>
      </c>
      <c r="K31" s="14" t="s">
        <v>757</v>
      </c>
      <c r="L31" s="157" t="s">
        <v>133</v>
      </c>
      <c r="M31" s="37"/>
    </row>
    <row r="32" spans="11:13" ht="12.75">
      <c r="K32" s="47"/>
      <c r="L32" s="156"/>
      <c r="M32" s="37"/>
    </row>
    <row r="33" spans="2:13" ht="12.75">
      <c r="B33" s="1" t="s">
        <v>170</v>
      </c>
      <c r="K33" s="3"/>
      <c r="M33" s="34"/>
    </row>
    <row r="34" spans="2:13" ht="12.75">
      <c r="B34" s="91" t="s">
        <v>511</v>
      </c>
      <c r="K34" s="189">
        <v>183</v>
      </c>
      <c r="L34" s="15">
        <v>96</v>
      </c>
      <c r="M34" s="34"/>
    </row>
    <row r="35" spans="11:13" ht="12.75">
      <c r="K35" s="189"/>
      <c r="L35" s="15"/>
      <c r="M35" s="34"/>
    </row>
    <row r="36" spans="2:13" ht="12.75">
      <c r="B36" s="91" t="s">
        <v>689</v>
      </c>
      <c r="K36" s="189"/>
      <c r="L36" s="15"/>
      <c r="M36" s="34"/>
    </row>
    <row r="37" spans="2:13" ht="12.75">
      <c r="B37" s="91" t="s">
        <v>0</v>
      </c>
      <c r="K37" s="189">
        <v>24</v>
      </c>
      <c r="L37" s="15">
        <v>36</v>
      </c>
      <c r="M37" s="34"/>
    </row>
    <row r="38" spans="11:13" ht="12.75">
      <c r="K38" s="248">
        <f>SUM(K34:K37)</f>
        <v>207</v>
      </c>
      <c r="L38" s="258">
        <f>SUM(L34:L37)</f>
        <v>132</v>
      </c>
      <c r="M38" s="34"/>
    </row>
    <row r="39" spans="11:14" ht="12.75">
      <c r="K39" s="155"/>
      <c r="L39" s="155"/>
      <c r="M39" s="34"/>
      <c r="N39" s="34"/>
    </row>
    <row r="40" spans="1:13" ht="12.75">
      <c r="A40" s="91" t="s">
        <v>186</v>
      </c>
      <c r="B40" s="91" t="s">
        <v>428</v>
      </c>
      <c r="K40" s="151"/>
      <c r="L40" s="151"/>
      <c r="M40" s="36"/>
    </row>
    <row r="41" spans="11:14" ht="12.75">
      <c r="K41" s="156"/>
      <c r="L41" s="152"/>
      <c r="M41" s="25"/>
      <c r="N41" s="37"/>
    </row>
    <row r="42" spans="2:13" ht="12.75">
      <c r="B42" s="1" t="s">
        <v>172</v>
      </c>
      <c r="K42" s="186" t="s">
        <v>757</v>
      </c>
      <c r="L42" s="157" t="s">
        <v>133</v>
      </c>
      <c r="M42" s="37"/>
    </row>
    <row r="43" spans="11:13" ht="12.75">
      <c r="K43" s="187"/>
      <c r="L43" s="156"/>
      <c r="M43" s="37"/>
    </row>
    <row r="44" spans="3:13" ht="12.75">
      <c r="C44" s="91" t="s">
        <v>408</v>
      </c>
      <c r="K44" s="189">
        <v>161</v>
      </c>
      <c r="L44" s="44">
        <v>98</v>
      </c>
      <c r="M44" s="37"/>
    </row>
    <row r="45" spans="3:13" ht="12.75">
      <c r="C45" s="91" t="s">
        <v>512</v>
      </c>
      <c r="K45" s="189"/>
      <c r="L45" s="15"/>
      <c r="M45" s="36"/>
    </row>
    <row r="46" spans="11:13" ht="12.75">
      <c r="K46" s="189"/>
      <c r="L46" s="15"/>
      <c r="M46" s="36"/>
    </row>
    <row r="47" spans="3:13" ht="12.75">
      <c r="C47" s="91" t="s">
        <v>605</v>
      </c>
      <c r="K47" s="189">
        <v>23</v>
      </c>
      <c r="L47" s="15">
        <v>0</v>
      </c>
      <c r="M47" s="34"/>
    </row>
    <row r="48" spans="11:13" ht="12.75">
      <c r="K48" s="189"/>
      <c r="L48" s="15"/>
      <c r="M48" s="34"/>
    </row>
    <row r="49" spans="3:13" ht="12.75">
      <c r="C49" s="91" t="s">
        <v>309</v>
      </c>
      <c r="K49" s="189">
        <v>-1</v>
      </c>
      <c r="L49" s="15">
        <v>-2</v>
      </c>
      <c r="M49" s="34"/>
    </row>
    <row r="50" spans="11:13" ht="12.75">
      <c r="K50" s="248">
        <f>SUM(K44:K49)</f>
        <v>183</v>
      </c>
      <c r="L50" s="258">
        <f>SUM(L44:L49)</f>
        <v>96</v>
      </c>
      <c r="M50" s="34"/>
    </row>
    <row r="51" spans="12:14" ht="12.75">
      <c r="L51" s="151"/>
      <c r="M51" s="15"/>
      <c r="N51" s="15"/>
    </row>
    <row r="52" spans="12:14" ht="12.75">
      <c r="L52" s="151"/>
      <c r="M52" s="15"/>
      <c r="N52" s="15"/>
    </row>
    <row r="53" spans="1:15" ht="12.75">
      <c r="A53" s="91" t="s">
        <v>329</v>
      </c>
      <c r="B53" s="1" t="s">
        <v>174</v>
      </c>
      <c r="J53" s="41"/>
      <c r="K53" s="20"/>
      <c r="L53" s="156"/>
      <c r="M53" s="39"/>
      <c r="N53" s="39"/>
      <c r="O53" s="43"/>
    </row>
    <row r="54" spans="2:15" ht="12.75">
      <c r="B54" s="91" t="s">
        <v>421</v>
      </c>
      <c r="J54" s="41"/>
      <c r="K54" s="915" t="s">
        <v>779</v>
      </c>
      <c r="L54" s="915"/>
      <c r="M54" s="55"/>
      <c r="N54" s="55"/>
      <c r="O54" s="43"/>
    </row>
    <row r="55" spans="10:12" ht="12.75">
      <c r="J55" s="32"/>
      <c r="K55" s="188" t="s">
        <v>175</v>
      </c>
      <c r="L55" s="186" t="s">
        <v>52</v>
      </c>
    </row>
    <row r="56" spans="11:12" ht="13.5" customHeight="1">
      <c r="K56" s="189"/>
      <c r="L56" s="178"/>
    </row>
    <row r="57" spans="3:12" ht="12.75">
      <c r="C57" s="91" t="s">
        <v>798</v>
      </c>
      <c r="G57" s="5">
        <v>2000</v>
      </c>
      <c r="K57" s="189">
        <v>-90</v>
      </c>
      <c r="L57" s="189"/>
    </row>
    <row r="58" spans="7:12" ht="12.75">
      <c r="G58" s="5">
        <v>2001</v>
      </c>
      <c r="K58" s="189">
        <v>-532</v>
      </c>
      <c r="L58" s="189"/>
    </row>
    <row r="59" spans="7:12" ht="12.75">
      <c r="G59" s="5">
        <v>2002</v>
      </c>
      <c r="K59" s="189">
        <v>-435</v>
      </c>
      <c r="L59" s="189"/>
    </row>
    <row r="60" spans="7:12" ht="12.75">
      <c r="G60" s="5">
        <v>2003</v>
      </c>
      <c r="K60" s="189">
        <v>-65</v>
      </c>
      <c r="L60" s="189"/>
    </row>
    <row r="61" spans="7:12" ht="12.75">
      <c r="G61" s="5">
        <v>2004</v>
      </c>
      <c r="K61" s="189">
        <v>88</v>
      </c>
      <c r="L61" s="189">
        <v>48</v>
      </c>
    </row>
    <row r="62" spans="3:12" ht="12.75">
      <c r="C62" s="1" t="s">
        <v>176</v>
      </c>
      <c r="K62" s="248">
        <f>SUM(K57:K61)</f>
        <v>-1034</v>
      </c>
      <c r="L62" s="259">
        <v>-564</v>
      </c>
    </row>
    <row r="63" spans="11:14" ht="12.75">
      <c r="K63" s="189"/>
      <c r="L63" s="189"/>
      <c r="N63" s="45"/>
    </row>
    <row r="64" spans="3:14" ht="13.5" thickBot="1">
      <c r="C64" s="91" t="s">
        <v>799</v>
      </c>
      <c r="K64" s="260">
        <v>-207</v>
      </c>
      <c r="L64" s="260">
        <v>-113</v>
      </c>
      <c r="N64" s="45"/>
    </row>
    <row r="65" spans="3:14" ht="13.5" thickTop="1">
      <c r="C65" s="91"/>
      <c r="K65" s="189"/>
      <c r="L65" s="189"/>
      <c r="N65" s="45"/>
    </row>
    <row r="66" spans="3:14" ht="12.75">
      <c r="C66" s="91" t="s">
        <v>422</v>
      </c>
      <c r="K66" s="189"/>
      <c r="L66" s="189"/>
      <c r="N66" s="45"/>
    </row>
    <row r="67" spans="4:14" ht="12.75">
      <c r="D67" s="91" t="s">
        <v>333</v>
      </c>
      <c r="K67" s="189">
        <v>-104</v>
      </c>
      <c r="L67" s="189">
        <v>-57</v>
      </c>
      <c r="N67" s="45"/>
    </row>
    <row r="68" spans="4:14" ht="12.75">
      <c r="D68" s="91" t="s">
        <v>800</v>
      </c>
      <c r="N68" s="45"/>
    </row>
    <row r="69" spans="4:14" ht="12.75">
      <c r="D69" s="91" t="s">
        <v>332</v>
      </c>
      <c r="K69" s="189">
        <v>-103</v>
      </c>
      <c r="L69" s="189">
        <v>-56</v>
      </c>
      <c r="N69" s="45"/>
    </row>
    <row r="70" spans="11:12" ht="12.75">
      <c r="K70" s="248">
        <f>SUM(K67:K69)</f>
        <v>-207</v>
      </c>
      <c r="L70" s="248">
        <f>SUM(L67:L69)</f>
        <v>-113</v>
      </c>
    </row>
    <row r="71" spans="11:12" ht="12.75">
      <c r="K71" s="189"/>
      <c r="L71" s="189"/>
    </row>
    <row r="72" spans="3:12" ht="12.75">
      <c r="C72" s="91" t="s">
        <v>601</v>
      </c>
      <c r="K72" s="15"/>
      <c r="L72" s="15"/>
    </row>
    <row r="73" spans="3:12" ht="13.5" thickBot="1">
      <c r="C73" s="91" t="s">
        <v>331</v>
      </c>
      <c r="K73" s="260">
        <v>295</v>
      </c>
      <c r="L73" s="260">
        <f>L61-L64</f>
        <v>161</v>
      </c>
    </row>
    <row r="74" ht="13.5" thickTop="1"/>
    <row r="75" spans="1:2" ht="12.75">
      <c r="A75" s="91" t="s">
        <v>330</v>
      </c>
      <c r="B75" s="91" t="s">
        <v>79</v>
      </c>
    </row>
    <row r="77" ht="12.75">
      <c r="B77" s="91" t="s">
        <v>690</v>
      </c>
    </row>
  </sheetData>
  <mergeCells count="1">
    <mergeCell ref="K54:L54"/>
  </mergeCells>
  <printOptions horizontalCentered="1"/>
  <pageMargins left="0.49" right="0.47" top="0.66" bottom="0.71" header="0.44" footer="0.41"/>
  <pageSetup horizontalDpi="600" verticalDpi="600" orientation="portrait" paperSize="9" scale="73" r:id="rId1"/>
  <rowBreaks count="1" manualBreakCount="1">
    <brk id="77" max="12" man="1"/>
  </rowBreaks>
</worksheet>
</file>

<file path=xl/worksheets/sheet9.xml><?xml version="1.0" encoding="utf-8"?>
<worksheet xmlns="http://schemas.openxmlformats.org/spreadsheetml/2006/main" xmlns:r="http://schemas.openxmlformats.org/officeDocument/2006/relationships">
  <sheetPr codeName="Sheet8"/>
  <dimension ref="A1:M50"/>
  <sheetViews>
    <sheetView showGridLines="0" zoomScaleSheetLayoutView="75" workbookViewId="0" topLeftCell="A1">
      <selection activeCell="A1" sqref="A1"/>
    </sheetView>
  </sheetViews>
  <sheetFormatPr defaultColWidth="9.00390625" defaultRowHeight="14.25"/>
  <cols>
    <col min="1" max="1" width="3.75390625" style="1" customWidth="1"/>
    <col min="2" max="5" width="8.00390625" style="1" customWidth="1"/>
    <col min="6" max="6" width="9.50390625" style="1" customWidth="1"/>
    <col min="7" max="9" width="8.00390625" style="1" customWidth="1"/>
    <col min="10" max="10" width="5.875" style="1" customWidth="1"/>
    <col min="11" max="11" width="11.875" style="1" customWidth="1"/>
    <col min="12" max="12" width="12.25390625" style="1" customWidth="1"/>
    <col min="13" max="13" width="11.25390625" style="1" customWidth="1"/>
    <col min="14" max="16384" width="8.00390625" style="1" customWidth="1"/>
  </cols>
  <sheetData>
    <row r="1" spans="1:12" ht="12.75">
      <c r="A1" s="91" t="s">
        <v>271</v>
      </c>
      <c r="B1" s="148"/>
      <c r="L1" s="21" t="s">
        <v>187</v>
      </c>
    </row>
    <row r="3" ht="12.75">
      <c r="A3" s="3" t="s">
        <v>616</v>
      </c>
    </row>
    <row r="6" ht="12.75">
      <c r="A6" s="10"/>
    </row>
    <row r="7" spans="1:13" ht="12.75">
      <c r="A7" s="11" t="s">
        <v>818</v>
      </c>
      <c r="K7" s="8"/>
      <c r="L7" s="20"/>
      <c r="M7" s="20"/>
    </row>
    <row r="8" spans="11:13" ht="12.75">
      <c r="K8" s="46"/>
      <c r="L8" s="32"/>
      <c r="M8" s="32"/>
    </row>
    <row r="9" spans="11:13" ht="12.75">
      <c r="K9" s="916"/>
      <c r="L9" s="916"/>
      <c r="M9" s="47"/>
    </row>
    <row r="10" spans="1:12" ht="12.75">
      <c r="A10" s="13" t="s">
        <v>3</v>
      </c>
      <c r="B10" s="9"/>
      <c r="C10" s="9"/>
      <c r="D10" s="9"/>
      <c r="E10" s="9"/>
      <c r="F10" s="9"/>
      <c r="G10" s="9"/>
      <c r="H10" s="9"/>
      <c r="I10" s="9"/>
      <c r="J10" s="9"/>
      <c r="K10" s="14" t="s">
        <v>757</v>
      </c>
      <c r="L10" s="14" t="s">
        <v>133</v>
      </c>
    </row>
    <row r="12" ht="12.75">
      <c r="A12" s="17" t="s">
        <v>334</v>
      </c>
    </row>
    <row r="14" ht="12.75">
      <c r="A14" s="1" t="s">
        <v>178</v>
      </c>
    </row>
    <row r="16" spans="2:12" ht="12.75">
      <c r="B16" s="91" t="s">
        <v>316</v>
      </c>
      <c r="K16" s="189">
        <v>134</v>
      </c>
      <c r="L16" s="15">
        <v>133</v>
      </c>
    </row>
    <row r="17" spans="2:12" ht="12.75">
      <c r="B17" s="91" t="s">
        <v>335</v>
      </c>
      <c r="K17" s="189">
        <v>103</v>
      </c>
      <c r="L17" s="15">
        <v>67</v>
      </c>
    </row>
    <row r="18" spans="2:12" ht="12.75">
      <c r="B18" s="91" t="s">
        <v>632</v>
      </c>
      <c r="K18" s="250">
        <v>96</v>
      </c>
      <c r="L18" s="659">
        <v>117</v>
      </c>
    </row>
    <row r="19" spans="11:12" ht="12.75">
      <c r="K19" s="189">
        <f>SUM(K16:K18)</f>
        <v>333</v>
      </c>
      <c r="L19" s="15">
        <f>SUM(L13:L18)</f>
        <v>317</v>
      </c>
    </row>
    <row r="20" spans="11:12" ht="12.75">
      <c r="K20" s="189"/>
      <c r="L20" s="15"/>
    </row>
    <row r="21" spans="1:12" ht="12.75">
      <c r="A21" s="91" t="s">
        <v>633</v>
      </c>
      <c r="K21" s="189">
        <v>-18</v>
      </c>
      <c r="L21" s="57">
        <v>-44</v>
      </c>
    </row>
    <row r="22" spans="11:12" ht="12.75">
      <c r="K22" s="189"/>
      <c r="L22" s="15"/>
    </row>
    <row r="23" spans="1:12" ht="12.75">
      <c r="A23" s="1" t="s">
        <v>180</v>
      </c>
      <c r="K23" s="248">
        <f>SUM(K19:K21)</f>
        <v>315</v>
      </c>
      <c r="L23" s="258">
        <f>SUM(L19:L21)</f>
        <v>273</v>
      </c>
    </row>
    <row r="24" spans="11:12" ht="12.75">
      <c r="K24" s="15"/>
      <c r="L24" s="15"/>
    </row>
    <row r="25" spans="1:12" ht="12.75">
      <c r="A25" s="17" t="s">
        <v>84</v>
      </c>
      <c r="K25" s="15"/>
      <c r="L25" s="15"/>
    </row>
    <row r="26" spans="11:12" ht="12.75">
      <c r="K26" s="15"/>
      <c r="L26" s="15"/>
    </row>
    <row r="27" spans="1:12" ht="12.75">
      <c r="A27" s="91" t="s">
        <v>150</v>
      </c>
      <c r="K27" s="189">
        <v>212</v>
      </c>
      <c r="L27" s="15">
        <v>212</v>
      </c>
    </row>
    <row r="28" spans="11:12" ht="12.75">
      <c r="K28" s="189"/>
      <c r="L28" s="15"/>
    </row>
    <row r="29" spans="1:12" ht="12.75">
      <c r="A29" s="91" t="s">
        <v>272</v>
      </c>
      <c r="K29" s="189">
        <v>-29</v>
      </c>
      <c r="L29" s="15">
        <v>-130</v>
      </c>
    </row>
    <row r="30" spans="11:12" ht="12.75">
      <c r="K30" s="189"/>
      <c r="L30" s="15"/>
    </row>
    <row r="31" spans="1:12" ht="12.75">
      <c r="A31" s="91" t="s">
        <v>158</v>
      </c>
      <c r="K31" s="189">
        <v>19</v>
      </c>
      <c r="L31" s="266" t="s">
        <v>613</v>
      </c>
    </row>
    <row r="32" spans="11:12" ht="12.75">
      <c r="K32" s="276"/>
      <c r="L32" s="266"/>
    </row>
    <row r="33" spans="1:12" ht="12.75">
      <c r="A33" s="91" t="s">
        <v>786</v>
      </c>
      <c r="K33" s="276">
        <v>-32</v>
      </c>
      <c r="L33" s="266" t="s">
        <v>613</v>
      </c>
    </row>
    <row r="34" spans="11:12" ht="12.75">
      <c r="K34" s="189"/>
      <c r="L34" s="15"/>
    </row>
    <row r="35" spans="1:12" ht="12.75">
      <c r="A35" s="1" t="s">
        <v>182</v>
      </c>
      <c r="K35" s="248">
        <f>K27+K29+K31+K33</f>
        <v>170</v>
      </c>
      <c r="L35" s="258">
        <f>L27+L29</f>
        <v>82</v>
      </c>
    </row>
    <row r="36" spans="11:12" ht="12.75">
      <c r="K36" s="189"/>
      <c r="L36" s="15"/>
    </row>
    <row r="37" spans="1:12" ht="12.75">
      <c r="A37" s="91" t="s">
        <v>149</v>
      </c>
      <c r="K37" s="189"/>
      <c r="L37" s="15"/>
    </row>
    <row r="38" spans="1:12" ht="12.75">
      <c r="A38" s="1" t="s">
        <v>183</v>
      </c>
      <c r="K38" s="250">
        <f>K23+K35</f>
        <v>485</v>
      </c>
      <c r="L38" s="261">
        <f>L23+L35</f>
        <v>355</v>
      </c>
    </row>
    <row r="39" spans="11:13" ht="12.75">
      <c r="K39" s="15"/>
      <c r="L39" s="15"/>
      <c r="M39" s="15"/>
    </row>
    <row r="40" spans="11:13" ht="12.75">
      <c r="K40" s="15"/>
      <c r="L40" s="15"/>
      <c r="M40" s="15"/>
    </row>
    <row r="41" spans="1:13" ht="12.75">
      <c r="A41" s="17" t="s">
        <v>57</v>
      </c>
      <c r="K41" s="15"/>
      <c r="L41" s="15"/>
      <c r="M41" s="15"/>
    </row>
    <row r="42" spans="11:13" ht="12.75">
      <c r="K42" s="15"/>
      <c r="L42" s="15"/>
      <c r="M42" s="15"/>
    </row>
    <row r="43" spans="1:13" ht="12.75">
      <c r="A43" s="91" t="s">
        <v>197</v>
      </c>
      <c r="B43" s="91" t="s">
        <v>304</v>
      </c>
      <c r="K43" s="15"/>
      <c r="L43" s="15"/>
      <c r="M43" s="15"/>
    </row>
    <row r="44" spans="11:13" ht="12.75">
      <c r="K44" s="15"/>
      <c r="L44" s="15"/>
      <c r="M44" s="15"/>
    </row>
    <row r="45" spans="1:13" ht="12.75">
      <c r="A45" s="91" t="s">
        <v>198</v>
      </c>
      <c r="B45" s="91" t="s">
        <v>634</v>
      </c>
      <c r="K45" s="15"/>
      <c r="L45" s="15"/>
      <c r="M45" s="15"/>
    </row>
    <row r="46" spans="11:13" ht="12.75">
      <c r="K46" s="15"/>
      <c r="L46" s="15"/>
      <c r="M46" s="15"/>
    </row>
    <row r="47" spans="1:13" ht="12.75">
      <c r="A47" s="91" t="s">
        <v>199</v>
      </c>
      <c r="B47" s="121" t="s">
        <v>636</v>
      </c>
      <c r="C47" s="56"/>
      <c r="D47" s="56"/>
      <c r="E47" s="56"/>
      <c r="F47" s="56"/>
      <c r="G47" s="56"/>
      <c r="H47" s="56"/>
      <c r="I47" s="56"/>
      <c r="J47" s="56"/>
      <c r="K47" s="57"/>
      <c r="L47" s="15"/>
      <c r="M47" s="15"/>
    </row>
    <row r="48" spans="2:13" ht="12.75">
      <c r="B48" s="121"/>
      <c r="C48" s="56"/>
      <c r="D48" s="56"/>
      <c r="E48" s="56"/>
      <c r="F48" s="56"/>
      <c r="G48" s="56"/>
      <c r="H48" s="56"/>
      <c r="I48" s="56"/>
      <c r="J48" s="56"/>
      <c r="K48" s="57"/>
      <c r="L48" s="15"/>
      <c r="M48" s="15"/>
    </row>
    <row r="49" spans="1:2" ht="12.75">
      <c r="A49" s="8" t="s">
        <v>635</v>
      </c>
      <c r="B49" s="827" t="s">
        <v>773</v>
      </c>
    </row>
    <row r="50" spans="1:2" ht="12.75">
      <c r="A50" s="8"/>
      <c r="B50" s="827" t="s">
        <v>216</v>
      </c>
    </row>
  </sheetData>
  <mergeCells count="1">
    <mergeCell ref="K9:L9"/>
  </mergeCells>
  <printOptions/>
  <pageMargins left="0.4724409448818898" right="0.6299212598425197" top="0.77" bottom="0.984251968503937" header="0.5118110236220472" footer="0.5118110236220472"/>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Prudential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renata.feitosa</cp:lastModifiedBy>
  <cp:lastPrinted>2005-03-01T18:59:07Z</cp:lastPrinted>
  <dcterms:created xsi:type="dcterms:W3CDTF">2003-07-21T14:22:46Z</dcterms:created>
  <dcterms:modified xsi:type="dcterms:W3CDTF">2005-10-19T11:11:47Z</dcterms:modified>
  <cp:category/>
  <cp:version/>
  <cp:contentType/>
  <cp:contentStatus/>
</cp:coreProperties>
</file>