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5" windowWidth="11310" windowHeight="8340" tabRatio="892" firstSheet="13" activeTab="18"/>
  </bookViews>
  <sheets>
    <sheet name="HY 2003analysts schs index " sheetId="1" r:id="rId1"/>
    <sheet name="HY 2003 sch 1 AP eps " sheetId="2" r:id="rId2"/>
    <sheet name="HY 2003 analysts sch 2 assn " sheetId="3" r:id="rId3"/>
    <sheet name="HY 03 anal sch 2 assn (page2) " sheetId="4" r:id="rId4"/>
    <sheet name="HY2003 anlys sch 3 new bus " sheetId="5" r:id="rId5"/>
    <sheet name="HY2003 anls sch 4 in force" sheetId="6" r:id="rId6"/>
    <sheet name="AP Sch5" sheetId="7" r:id="rId7"/>
    <sheet name="HY2003 anls sch 6 APtax " sheetId="8" r:id="rId8"/>
    <sheet name="HY2003 anls 7  sh fun " sheetId="9" r:id="rId9"/>
    <sheet name="Hy2003 anls sch 8 sh fund rec " sheetId="10" r:id="rId10"/>
    <sheet name="MHY 2003 analysts sch 9 stat " sheetId="11" r:id="rId11"/>
    <sheet name="HY2003 sch 10 US ops op profit" sheetId="12" r:id="rId12"/>
    <sheet name="HY2003 sch 11 US ops US to UK" sheetId="13" r:id="rId13"/>
    <sheet name="HY 2003 analysts sch 12 st fl" sheetId="14" r:id="rId14"/>
    <sheet name="HY 2003 anly sch 13 MSBtax ch " sheetId="15" r:id="rId15"/>
    <sheet name="Sch 14 FUM Summary" sheetId="16" r:id="rId16"/>
    <sheet name=" Sch 15 FUM Analysis" sheetId="17" r:id="rId17"/>
    <sheet name="Sch 16 Foreign Curr" sheetId="18" r:id="rId18"/>
    <sheet name="Sch 17 Restated results" sheetId="19" r:id="rId19"/>
    <sheet name="Sch 18 - NB1" sheetId="20" r:id="rId20"/>
    <sheet name="Sch 19 - NB2" sheetId="21" r:id="rId21"/>
    <sheet name="Sch 20 - NB 3" sheetId="22" r:id="rId22"/>
    <sheet name="Sch 21 - NB4" sheetId="23" r:id="rId23"/>
  </sheets>
  <externalReferences>
    <externalReference r:id="rId26"/>
    <externalReference r:id="rId27"/>
  </externalReferences>
  <definedNames>
    <definedName name="Annuities_IFA_Regular">'[1]Annuities IFA'!$A$8:$R$26</definedName>
    <definedName name="Annuities_IFA_Single">'[1]Annuities IFA'!$A$41:$S$51</definedName>
    <definedName name="Annuities_Regular">#REF!</definedName>
    <definedName name="Annuities_Single">#REF!</definedName>
    <definedName name="Annuities_Weighted">#REF!</definedName>
    <definedName name="AnnuitiesIFA_Plan_Regular">#REF!</definedName>
    <definedName name="AnnuitiesIFA_Plan_Single">#REF!</definedName>
    <definedName name="APP1">#REF!</definedName>
    <definedName name="APP2">#REF!</definedName>
    <definedName name="asia_Funds_I">'[1]Asia'!#REF!</definedName>
    <definedName name="Asia_re_Regular">'[1]Asia'!#REF!</definedName>
    <definedName name="Asia_re_Single">'[1]Asia'!#REF!</definedName>
    <definedName name="Asia_re_Weighted">'[1]Asia'!#REF!</definedName>
    <definedName name="Asia_Regular">'[1]Asia'!$B$148:$R$161</definedName>
    <definedName name="Asia_Single">'[1]Asia'!$B$164:$R$177</definedName>
    <definedName name="Bank_Egg">#REF!</definedName>
    <definedName name="Bank_Plan_Egg">#REF!</definedName>
    <definedName name="Bank_Plan_PruBranded">#REF!</definedName>
    <definedName name="Bank_PruBranded">#REF!</definedName>
    <definedName name="Banking">'[1]Egg'!$B$9:$R$25</definedName>
    <definedName name="BankingTot">'[1]Egg'!$B$21:$R$25</definedName>
    <definedName name="CAT1">#REF!</definedName>
    <definedName name="CAT2">#REF!</definedName>
    <definedName name="Closed_Dist_Regular">'[1]FTF 2001'!$A$8:$R$27</definedName>
    <definedName name="Closed_Dist_Single">'[1]FTF 2001'!$A$30:$R$48</definedName>
    <definedName name="Corporate_Regular">'[1]Group Pensions'!$A$8:$R$25</definedName>
    <definedName name="Corporate_Single">'[1]Group Pensions'!$A$28:$R$45</definedName>
    <definedName name="Corporate_Weighted">#REF!</definedName>
    <definedName name="CorporateIFA_Plan_Regular">#REF!</definedName>
    <definedName name="CorporateIFA_Plan_Single">#REF!</definedName>
    <definedName name="Europe_Regular">'[1]Europe'!$B$9:$R$18</definedName>
    <definedName name="Europe_Single">'[1]Europe'!$B$21:$R$32</definedName>
    <definedName name="FRE1">#REF!</definedName>
    <definedName name="FRE2">#REF!</definedName>
    <definedName name="India_FUM">'[1]Asia'!$B$23:$R$33</definedName>
    <definedName name="JNL_BankProducts">'[1]Jackson'!$B$39:$R$43</definedName>
    <definedName name="JNL_Regular">'[1]Jackson'!$B$8:$R$15</definedName>
    <definedName name="JNL_Single">'[1]Jackson'!$B$18:$R$25</definedName>
    <definedName name="Korea_Fum">'[2]Asia'!$B$53:$R$63</definedName>
    <definedName name="MG_Direct_Plan_Regular">#REF!</definedName>
    <definedName name="MG_Direct_Plan_Single">#REF!</definedName>
    <definedName name="MG_Direct_Regular">#REF!</definedName>
    <definedName name="MG_Direct_Single">#REF!</definedName>
    <definedName name="MG_FUM">'[1]M&amp;G'!$B$4:$R$15</definedName>
    <definedName name="MG_Funds_I">#REF!</definedName>
    <definedName name="MG_Funds_R">#REF!</definedName>
    <definedName name="MG_IFA_Plan_Regular">#REF!</definedName>
    <definedName name="MG_IFA_Plan_Single">#REF!</definedName>
    <definedName name="MG_IFA_Regular">#REF!</definedName>
    <definedName name="MG_IFA_Single">#REF!</definedName>
    <definedName name="MG_Inst_FUM">'[2]M&amp;G'!$B$21:$R$32</definedName>
    <definedName name="MG_Regular">#REF!</definedName>
    <definedName name="MG_Single">#REF!</definedName>
    <definedName name="MG_Weighted">#REF!</definedName>
    <definedName name="MPF_FUM">'[1]Asia'!$B$130:$R$140</definedName>
    <definedName name="Other_FUM">'[1]Asia'!$B$113:$R$123</definedName>
    <definedName name="Partnerships_regular">'[2]Partnerships'!$A$8:$R$18</definedName>
    <definedName name="Partnerships_Single">'[2]Partnerships'!$A$22:$R$32</definedName>
    <definedName name="PER1">#REF!</definedName>
    <definedName name="PER2">#REF!</definedName>
    <definedName name="PPM_Funds_I">#REF!</definedName>
    <definedName name="PPM_Funds_R">#REF!</definedName>
    <definedName name="PPM_Plan_Single">#REF!</definedName>
    <definedName name="PPM_Single">#REF!</definedName>
    <definedName name="_xlnm.Print_Area" localSheetId="6">'AP Sch5'!$A$1:$M$87</definedName>
    <definedName name="_xlnm.Print_Area" localSheetId="3">'HY 03 anal sch 2 assn (page2) '!$A$1:$N$73</definedName>
    <definedName name="_xlnm.Print_Area" localSheetId="13">'HY 2003 analysts sch 12 st fl'!$A$1:$F$48</definedName>
    <definedName name="_xlnm.Print_Area" localSheetId="2">'HY 2003 analysts sch 2 assn '!$A$1:$M$71</definedName>
    <definedName name="_xlnm.Print_Area" localSheetId="14">'HY 2003 anly sch 13 MSBtax ch '!$A$1:$E$46</definedName>
    <definedName name="_xlnm.Print_Area" localSheetId="1">'HY 2003 sch 1 AP eps '!$A$1:$P$30</definedName>
    <definedName name="_xlnm.Print_Area" localSheetId="0">'HY 2003analysts schs index '!$A$1:$K$61</definedName>
    <definedName name="_xlnm.Print_Area" localSheetId="8">'HY2003 anls 7  sh fun '!$A$1:$N$85</definedName>
    <definedName name="_xlnm.Print_Area" localSheetId="5">'HY2003 anls sch 4 in force'!$A$1:$J$97</definedName>
    <definedName name="_xlnm.Print_Area" localSheetId="7">'HY2003 anls sch 6 APtax '!$A$1:$M$43</definedName>
    <definedName name="_xlnm.Print_Area" localSheetId="4">'HY2003 anlys sch 3 new bus '!$A$1:$S$45</definedName>
    <definedName name="_xlnm.Print_Area" localSheetId="11">'HY2003 sch 10 US ops op profit'!$A$1:$L$68</definedName>
    <definedName name="_xlnm.Print_Area" localSheetId="12">'HY2003 sch 11 US ops US to UK'!$A$1:$N$79</definedName>
    <definedName name="_xlnm.Print_Area" localSheetId="10">'MHY 2003 analysts sch 9 stat '!$A$1:$I$32</definedName>
    <definedName name="_xlnm.Print_Area" localSheetId="15">'Sch 14 FUM Summary'!$A$1:$D$35</definedName>
    <definedName name="_xlnm.Print_Area" localSheetId="18">'Sch 17 Restated results'!$A$1:$O$60</definedName>
    <definedName name="_xlnm.Print_Area" localSheetId="19">'Sch 18 - NB1'!$A$1:$R$98</definedName>
    <definedName name="_xlnm.Print_Area" localSheetId="20">'Sch 19 - NB2'!$A$1:$R$136</definedName>
    <definedName name="_xlnm.Print_Area" localSheetId="21">'Sch 20 - NB 3'!$A$1:$R$111</definedName>
    <definedName name="_xlnm.Print_Area" localSheetId="22">'Sch 21 - NB4'!$A$1:$R$111</definedName>
    <definedName name="_xlnm.Print_Titles" localSheetId="2">'HY 2003 analysts sch 2 assn '!$1:$5</definedName>
    <definedName name="REP1">#REF!</definedName>
    <definedName name="REP2">#REF!</definedName>
    <definedName name="Retail_GI">#REF!</definedName>
    <definedName name="Retail_IFA_Regular">'[1]Retail IFA'!$A$8:$R$31</definedName>
    <definedName name="Retail_IFA_Single">'[1]Retail IFA'!$A$34:$R$55</definedName>
    <definedName name="Retail_Plan_GI">#REF!</definedName>
    <definedName name="Retail_Plan_Regular">#REF!</definedName>
    <definedName name="Retail_Plan_Single">#REF!</definedName>
    <definedName name="Retail_Regular">'[1]Pru Retail'!$A$8:$R$26</definedName>
    <definedName name="Retail_Single">'[1]Pru Retail'!$A$29:$R$47</definedName>
    <definedName name="Retail_Weighted">#REF!</definedName>
    <definedName name="RetailIFA_Plan_Regular">#REF!</definedName>
    <definedName name="RetailIFA_Plan_Single">#REF!</definedName>
    <definedName name="RetailIFA_Regular">#REF!</definedName>
    <definedName name="RetailIFA_Single">#REF!</definedName>
    <definedName name="RetailIFA_Weighted">#REF!</definedName>
    <definedName name="Sch1_2">'[2]Variable'!$C$13:$E$17</definedName>
    <definedName name="Sch3">'[2]Variable'!$C$19:$E$23</definedName>
    <definedName name="Sch4">'[2]Variable'!$C$25:$E$29</definedName>
    <definedName name="Taiwan_FUM">'[1]Asia'!$B$38:$R$48</definedName>
    <definedName name="UKColInv_FUM">'[1]UK - Collective Inv'!$B$4:$R$15</definedName>
    <definedName name="UKScAm_FUM">'[1]UK - Scot Am'!$B$4:$R$15</definedName>
  </definedNames>
  <calcPr fullCalcOnLoad="1"/>
</workbook>
</file>

<file path=xl/sharedStrings.xml><?xml version="1.0" encoding="utf-8"?>
<sst xmlns="http://schemas.openxmlformats.org/spreadsheetml/2006/main" count="1504" uniqueCount="660">
  <si>
    <t>default assumption is calculated using a weighted risk margin reserve (RMR) approach.  An RMR charge is individually assigned to asset classes based</t>
  </si>
  <si>
    <t>on credit ratings and, where necessary, credit analysis.  This is then weighted by reference to the carrying value of the investments.  The revised</t>
  </si>
  <si>
    <t>presentation has had no effect on operating profit.</t>
  </si>
  <si>
    <t>The spread variance on the current and previous bases of presentation is set out below:</t>
  </si>
  <si>
    <t>Jackson National Life - spread variance and longer-term returns on equity based investments</t>
  </si>
  <si>
    <t>4e</t>
  </si>
  <si>
    <t>the present value, at risk discount rates, of the projected release of this capital and the investment earnings on the capital.</t>
  </si>
  <si>
    <t>Difference between current period realised losses and</t>
  </si>
  <si>
    <t>five year average which is excluded from operating</t>
  </si>
  <si>
    <t>profit but included in profit before tax.</t>
  </si>
  <si>
    <r>
      <t xml:space="preserve">UK Insurance Operations : </t>
    </r>
    <r>
      <rPr>
        <b/>
        <vertAlign val="superscript"/>
        <sz val="10"/>
        <rFont val="Arial"/>
        <family val="2"/>
      </rPr>
      <t>(11)</t>
    </r>
  </si>
  <si>
    <r>
      <t xml:space="preserve">M&amp;G </t>
    </r>
    <r>
      <rPr>
        <b/>
        <vertAlign val="superscript"/>
        <sz val="7.5"/>
        <rFont val="Arial"/>
        <family val="2"/>
      </rPr>
      <t>(11)</t>
    </r>
  </si>
  <si>
    <r>
      <t>(11)</t>
    </r>
    <r>
      <rPr>
        <sz val="10"/>
        <rFont val="Arial"/>
        <family val="2"/>
      </rPr>
      <t xml:space="preserve"> Reflecting the expanded investment business new business analysis above, certain investment fund mandates previously classified from UK Corporate Pensions sales are now reported  </t>
    </r>
  </si>
  <si>
    <r>
      <t xml:space="preserve">US Insurance Operations: </t>
    </r>
    <r>
      <rPr>
        <b/>
        <i/>
        <vertAlign val="superscript"/>
        <sz val="10"/>
        <rFont val="Arial"/>
        <family val="2"/>
      </rPr>
      <t>(10)</t>
    </r>
  </si>
  <si>
    <t>Asia Mutual Funds</t>
  </si>
  <si>
    <r>
      <t>(10)</t>
    </r>
    <r>
      <rPr>
        <sz val="8"/>
        <rFont val="Arial"/>
        <family val="2"/>
      </rPr>
      <t xml:space="preserve"> </t>
    </r>
    <r>
      <rPr>
        <sz val="10"/>
        <rFont val="Arial"/>
        <family val="2"/>
      </rPr>
      <t xml:space="preserve">Sales for overseas operations are converted to sterling using the year to date average exchange rate applicable at the time.  The sterling results for individual quarters represent the difference </t>
    </r>
  </si>
  <si>
    <r>
      <t>(11)</t>
    </r>
    <r>
      <rPr>
        <sz val="10"/>
        <rFont val="Arial"/>
        <family val="2"/>
      </rPr>
      <t xml:space="preserve"> Reflecting the expanded investment business new business analysis on Schedule 19, certain investment fund mandates previously classified from UK Corporate Pensions sales are now reported  </t>
    </r>
  </si>
  <si>
    <r>
      <t>(11</t>
    </r>
    <r>
      <rPr>
        <vertAlign val="superscript"/>
        <sz val="7.5"/>
        <rFont val="Arial"/>
        <family val="2"/>
      </rPr>
      <t>)</t>
    </r>
    <r>
      <rPr>
        <sz val="10"/>
        <rFont val="Arial"/>
        <family val="2"/>
      </rPr>
      <t xml:space="preserve"> Reflecting the expanded investment business new business analysis on Schedule 19, certain investment fund mandates previously classified from UK Corporate Pensions sales are now reported  </t>
    </r>
  </si>
  <si>
    <t>Prudential Asia (note 5e)</t>
  </si>
  <si>
    <t>in profit before tax (note 5c)</t>
  </si>
  <si>
    <t>Egg (note 7f)</t>
  </si>
  <si>
    <t>Jackson National Life net of surplus note borrowings (note 7g)</t>
  </si>
  <si>
    <t>Profit (loss) for the period</t>
  </si>
  <si>
    <t xml:space="preserve">Short-term fluctuations in investment returns </t>
  </si>
  <si>
    <t>The memorandum results for Half Year 2002 and Full Year 2002 have been calculated by application of average half year 2003 exchange rates to operating profits and exchange rates at 30 June 2003 to shareholders'</t>
  </si>
  <si>
    <t>Less: long-term default assumption</t>
  </si>
  <si>
    <t xml:space="preserve"> (Schedule 5 - note 5d)</t>
  </si>
  <si>
    <t>(see Schedule 7 - note7a).</t>
  </si>
  <si>
    <t xml:space="preserve">The presentation of Jackson National Life's operating profit has been revised.  The charge for averaged realised losses shown above is as compared </t>
  </si>
  <si>
    <t>Memorandum only - estimated unwind of discount in 2002 applying the same economic assumptions as for the Half Year 2003 results:</t>
  </si>
  <si>
    <t>in Hong Kong.</t>
  </si>
  <si>
    <t>For the Group's Asian operations, the active basis is appropriate for business written in Japan and Korea and for US dollar denominated business written</t>
  </si>
  <si>
    <t>Total realised gains and losses arising in:</t>
  </si>
  <si>
    <t xml:space="preserve">Five year average included in operating result </t>
  </si>
  <si>
    <t>Long-term default assumption (Schedule 4 - note 4c)</t>
  </si>
  <si>
    <t>assumption (Schedule 4)</t>
  </si>
  <si>
    <t xml:space="preserve">Averaged losses in excess of the long-term default </t>
  </si>
  <si>
    <t>Actual less averaged losses excluded from operating result but included</t>
  </si>
  <si>
    <t>5e</t>
  </si>
  <si>
    <t>Short term fluctuations for Prudential Asia for Half Year 2003 primarily reflect bond value movements</t>
  </si>
  <si>
    <t>Shareholders' funds summary (note 7b)</t>
  </si>
  <si>
    <t>UK and Europe Operations (note 7a)</t>
  </si>
  <si>
    <t>Smoothed shareholders' funds (note 7c)</t>
  </si>
  <si>
    <t>Capital charge (note 7d)</t>
  </si>
  <si>
    <t>Other US operations (note 7e)</t>
  </si>
  <si>
    <t>Goodwill (note 7f)</t>
  </si>
  <si>
    <t>Holding company net borrowings (note 7g)</t>
  </si>
  <si>
    <t>Other net (liabilities) assets</t>
  </si>
  <si>
    <t>Total  (note 7h)</t>
  </si>
  <si>
    <t>The proportion of surplus allocated to shareholders from the UK with-profits business has been based on the present level</t>
  </si>
  <si>
    <t>of 10%.  Future bonus rates have been set at levels which would fully utilise the assets of the with-profits fund over the lifetime</t>
  </si>
  <si>
    <t>of the business in force.</t>
  </si>
  <si>
    <t>UK Operations - cost of strengthened persistency assumption and other items</t>
  </si>
  <si>
    <t>A charge is deducted from the annual result and balance sheet value for the cost of capital supporting solvency requirements</t>
  </si>
  <si>
    <t>for the Group's long-term business operations.  The cost is the difference between the nominal value of solvency capital and</t>
  </si>
  <si>
    <t>Where solvency capital is held within a with-profits long-term fund, the value placed on surplus assets in the fund is already</t>
  </si>
  <si>
    <t>discounted to reflect its release over time and no further adjustment is necessary in respect of solvency capital.</t>
  </si>
  <si>
    <t>Total goodwill comprises :</t>
  </si>
  <si>
    <t>Other operations, relating to M&amp;G and acquired Asian businesses</t>
  </si>
  <si>
    <t>7g</t>
  </si>
  <si>
    <t>7h</t>
  </si>
  <si>
    <t>Holding company net cash and short-term investments</t>
  </si>
  <si>
    <t>Holding Company</t>
  </si>
  <si>
    <t>Jackson National Life surplus notes</t>
  </si>
  <si>
    <t>Operating profit (loss) before amortisation of goodwill</t>
  </si>
  <si>
    <t>Profit (loss) on ordinary activities before tax</t>
  </si>
  <si>
    <t>Statutory basis shareholders' funds</t>
  </si>
  <si>
    <t>Averaged realised losses on fixed maturity securities (note 10b)</t>
  </si>
  <si>
    <t>Averaged realised losses on fixed maturity securities</t>
  </si>
  <si>
    <t>Realised losses arising in period (net of related change to amortisation of acquisition costs).</t>
  </si>
  <si>
    <t>shareholders on the achieved profits basis and the return included within operating profit as described in note 4a on schedule 4.</t>
  </si>
  <si>
    <t>Short-term fluctuations in investment returns represent the difference between total investment returns in the period attributable to</t>
  </si>
  <si>
    <t xml:space="preserve">on in force variable annuity business in future periods based on current period equity </t>
  </si>
  <si>
    <t xml:space="preserve">Investment return related gain (loss) due primarily to changed expectation of profits </t>
  </si>
  <si>
    <r>
      <t xml:space="preserve">Longer-term returns for these investments have been determined by applying a longer-term rate of return of </t>
    </r>
    <r>
      <rPr>
        <sz val="10"/>
        <rFont val="Arial"/>
        <family val="2"/>
      </rPr>
      <t>7.75</t>
    </r>
    <r>
      <rPr>
        <b/>
        <sz val="10"/>
        <rFont val="Arial"/>
        <family val="2"/>
      </rPr>
      <t>%.</t>
    </r>
  </si>
  <si>
    <t>Short-term fluctuations in investment returns (per note 11b and schedule 12)</t>
  </si>
  <si>
    <t>Amortisation of goodwill (note 11a)</t>
  </si>
  <si>
    <t>on operating profit (schedule 13)</t>
  </si>
  <si>
    <t>Such gains and losses are not required to be recognised for UK GAAP purposes.</t>
  </si>
  <si>
    <t xml:space="preserve">Amortisation of goodwill is normally no longer required under US GAAP following the implementation of FAS142.  An adjustment is required to amortise goodwill under UK GAAP. </t>
  </si>
  <si>
    <t>Consistent with the ABI SORP, investment returns included in the UK operating result are determined on a longer-term basis.  These amounts are explained in Schedule 10.</t>
  </si>
  <si>
    <t>These are explained in Schedule 12.</t>
  </si>
  <si>
    <t xml:space="preserve">Short-term fluctuations, net of related change to amortisation of acquisition costs, comprise </t>
  </si>
  <si>
    <t>Actual less averaged realised gains and losses for fixed maturities (see Schedule 10)</t>
  </si>
  <si>
    <t>Short-term fluctuations for Prudential Asia primarily reflect bond value movements.</t>
  </si>
  <si>
    <t xml:space="preserve">-  </t>
  </si>
  <si>
    <t>Business Area (Schedule 15)</t>
  </si>
  <si>
    <t xml:space="preserve">   UK and Europe Operations</t>
  </si>
  <si>
    <t>Internal insurance and investment funds under management (note 14a)</t>
  </si>
  <si>
    <t xml:space="preserve">14a   As included in the summarised consolidated balance sheet. </t>
  </si>
  <si>
    <t>overseas subsidiaries are translated at year-end exchange rates. The impact of these currency translations is recorded as a component of the movement</t>
  </si>
  <si>
    <t>in shareholders' capital and reserves.</t>
  </si>
  <si>
    <t>Half Year ended</t>
  </si>
  <si>
    <t xml:space="preserve"> 30 June 2003</t>
  </si>
  <si>
    <t>17a</t>
  </si>
  <si>
    <t>(note 17a)</t>
  </si>
  <si>
    <t xml:space="preserve">Jackson National Life (note 10a </t>
  </si>
  <si>
    <t>&amp; Schedule 11)</t>
  </si>
  <si>
    <t>Five year average included in operating result</t>
  </si>
  <si>
    <t>funds at the period ends.</t>
  </si>
  <si>
    <t>actual investment return on investments less longer-term returns (net of related changes to</t>
  </si>
  <si>
    <t>amortisation of acquisition costs) as follows:</t>
  </si>
  <si>
    <t>Foreign currency translation:  Rates of Exchange</t>
  </si>
  <si>
    <t>Operating profit from continuing operations before amortisation of goodwill</t>
  </si>
  <si>
    <t>Foreign currency translation:  Effect of rate movements on results</t>
  </si>
  <si>
    <t xml:space="preserve">The economic assumptions shown above for Prudential Asia have been determined by weighting each country's economic assumptions by reference to </t>
  </si>
  <si>
    <t>The estimated increase (decrease) in the Half Year 2003 Group results that would arise from the following changes in economic assumptions are:</t>
  </si>
  <si>
    <t xml:space="preserve">The unwind of discount for UK long-term business operations represents the unwind of discount on the value of in-force business at the beginning of the </t>
  </si>
  <si>
    <t>fund (see schedule 7), and the expected return on shareholders' assets held in other UK long-term business operations.</t>
  </si>
  <si>
    <t>analysis of the short-term fluctuations in investment returns is shown in schedule 5.</t>
  </si>
  <si>
    <t xml:space="preserve">including those for equity based investments, are excluded from operating profit but included within the total profit or loss for the reporting period. An </t>
  </si>
  <si>
    <t>Using previous basis</t>
  </si>
  <si>
    <t>As reported above</t>
  </si>
  <si>
    <t>US 10 year treasury bond rate</t>
  </si>
  <si>
    <t xml:space="preserve">Tax charge (credit) on profit (loss) on ordinary activities </t>
  </si>
  <si>
    <t>Held within Egg</t>
  </si>
  <si>
    <t xml:space="preserve">Short-term fluctuations in investment returns (schedule 5) </t>
  </si>
  <si>
    <t>Effect of changes in economic assumptions (schedule 2)</t>
  </si>
  <si>
    <t>4d</t>
  </si>
  <si>
    <t xml:space="preserve">  Half Year ended 30 June 2003</t>
  </si>
  <si>
    <t>Tax on loss from changes in economic assumptions</t>
  </si>
  <si>
    <t>Sub-total Retail</t>
  </si>
  <si>
    <t xml:space="preserve">Opening FUM </t>
  </si>
  <si>
    <t>Less redemptions</t>
  </si>
  <si>
    <t>Net flows</t>
  </si>
  <si>
    <t>Market and currency movements</t>
  </si>
  <si>
    <t xml:space="preserve">      between the year to date reported sterling results at successive quarters and will include foreign exchange movements from earlier periods.</t>
  </si>
  <si>
    <r>
      <t>M&amp;G</t>
    </r>
    <r>
      <rPr>
        <vertAlign val="superscript"/>
        <sz val="12"/>
        <rFont val="Arial"/>
        <family val="2"/>
      </rPr>
      <t>(9)</t>
    </r>
    <r>
      <rPr>
        <b/>
        <sz val="12"/>
        <rFont val="Arial"/>
        <family val="2"/>
      </rPr>
      <t xml:space="preserve"> &amp; UK Operations </t>
    </r>
  </si>
  <si>
    <r>
      <t xml:space="preserve">Hong Kong MPF Products </t>
    </r>
    <r>
      <rPr>
        <b/>
        <vertAlign val="superscript"/>
        <sz val="12"/>
        <rFont val="Arial"/>
        <family val="2"/>
      </rPr>
      <t>(5)</t>
    </r>
  </si>
  <si>
    <r>
      <t xml:space="preserve">(4) </t>
    </r>
    <r>
      <rPr>
        <sz val="10"/>
        <rFont val="Arial"/>
        <family val="2"/>
      </rPr>
      <t xml:space="preserve">Sales for overseas operations have been calculated using average exchange rates.   </t>
    </r>
  </si>
  <si>
    <t>PRUDENTIAL PLC - NEW BUSINESS - QUARTER 2 2003 VERSUS QUARTER 1 2003</t>
  </si>
  <si>
    <t xml:space="preserve"> </t>
  </si>
  <si>
    <t xml:space="preserve">HY 2003 </t>
  </si>
  <si>
    <t>HY 2002</t>
  </si>
  <si>
    <t>Q2 2003</t>
  </si>
  <si>
    <t>Q2 2002</t>
  </si>
  <si>
    <t>Q1 2003</t>
  </si>
  <si>
    <t>Date: 29 July 2003</t>
  </si>
  <si>
    <t>PRUDENTIAL PLC</t>
  </si>
  <si>
    <t>2003 Unaudited Interim Results</t>
  </si>
  <si>
    <t>Supplementary information</t>
  </si>
  <si>
    <t>Schedule</t>
  </si>
  <si>
    <t>Achieved Profits basis results</t>
  </si>
  <si>
    <t>Earnings per share</t>
  </si>
  <si>
    <t>Economic assumptions and sensitivities</t>
  </si>
  <si>
    <t>Operating profit</t>
  </si>
  <si>
    <t>New business</t>
  </si>
  <si>
    <t>Business in force</t>
  </si>
  <si>
    <t>Short-term fluctuations in investment returns</t>
  </si>
  <si>
    <t>Tax charge</t>
  </si>
  <si>
    <t>Shareholders' funds</t>
  </si>
  <si>
    <t>Summary</t>
  </si>
  <si>
    <t>Reconciliation of movement</t>
  </si>
  <si>
    <t>Statutory basis results</t>
  </si>
  <si>
    <t>US Operations</t>
  </si>
  <si>
    <t>Operating result</t>
  </si>
  <si>
    <t>Reconciliation from US to UK GAAP</t>
  </si>
  <si>
    <t>Other</t>
  </si>
  <si>
    <t>Funds under management</t>
  </si>
  <si>
    <t>Analysis by business area</t>
  </si>
  <si>
    <t>Foreign currency translation</t>
  </si>
  <si>
    <t>Schedule 1</t>
  </si>
  <si>
    <t xml:space="preserve">2003 Unaudited Interim results </t>
  </si>
  <si>
    <t xml:space="preserve">Post-tax </t>
  </si>
  <si>
    <t xml:space="preserve">and </t>
  </si>
  <si>
    <t>Half Year ended 30 June 2003</t>
  </si>
  <si>
    <t xml:space="preserve">   Minority</t>
  </si>
  <si>
    <t xml:space="preserve">minority </t>
  </si>
  <si>
    <t>Earnings</t>
  </si>
  <si>
    <t>Pre-tax</t>
  </si>
  <si>
    <t>Tax</t>
  </si>
  <si>
    <t>Post-tax</t>
  </si>
  <si>
    <t>interests</t>
  </si>
  <si>
    <t>per share</t>
  </si>
  <si>
    <t>Basic earnings per share (note 1a)</t>
  </si>
  <si>
    <t>£m</t>
  </si>
  <si>
    <t>(pence)</t>
  </si>
  <si>
    <t>Based on operating profit after tax and related minority interests</t>
  </si>
  <si>
    <t xml:space="preserve">before amortisation of goodwill and exceptional items </t>
  </si>
  <si>
    <t>Amortisation of goodwill</t>
  </si>
  <si>
    <t>Based on profit for the period after minority interests</t>
  </si>
  <si>
    <t xml:space="preserve">Notes </t>
  </si>
  <si>
    <t>1a</t>
  </si>
  <si>
    <t>Schedule 2</t>
  </si>
  <si>
    <t>(1) Basis of preparation of results</t>
  </si>
  <si>
    <t>Basis of Preparation of Results</t>
  </si>
  <si>
    <t>measured using the revised operating and economic assumptions.</t>
  </si>
  <si>
    <t>The key economic assumptions and sensitivity of the results to changes to those assumptions are described below.</t>
  </si>
  <si>
    <t>(2) Economic assumptions</t>
  </si>
  <si>
    <t>UK Operations</t>
  </si>
  <si>
    <t>Half-year</t>
  </si>
  <si>
    <t>Full-year</t>
  </si>
  <si>
    <t>Pre-tax expected long-term nominal rates of investment return:</t>
  </si>
  <si>
    <t>UK equities</t>
  </si>
  <si>
    <t>Overseas equities</t>
  </si>
  <si>
    <t>6.2% to 7.5%</t>
  </si>
  <si>
    <t>7.0% to 7.8%</t>
  </si>
  <si>
    <t>Property</t>
  </si>
  <si>
    <t>Gilts</t>
  </si>
  <si>
    <t>Corporate bonds</t>
  </si>
  <si>
    <t>(applying the rates listed above to the investments held by the fund)</t>
  </si>
  <si>
    <t>Expected long-term rate of inflation</t>
  </si>
  <si>
    <t>Post-tax expected long-term nominal rate of return:</t>
  </si>
  <si>
    <t>Pension business (where no tax applies)</t>
  </si>
  <si>
    <t xml:space="preserve">Life business </t>
  </si>
  <si>
    <t>Risk margin included within the risk discount rate</t>
  </si>
  <si>
    <t xml:space="preserve">Risk discount rate </t>
  </si>
  <si>
    <t>US Operations (Jackson National Life)</t>
  </si>
  <si>
    <t xml:space="preserve">Expected long-term spread between earned rate and rate credited to policyholders </t>
  </si>
  <si>
    <t>Risk discount rate</t>
  </si>
  <si>
    <t>Prudential Asia</t>
  </si>
  <si>
    <t>Weighted pre-tax expected long-term nominal rates of investment return</t>
  </si>
  <si>
    <t>Weighted expected long-term rate of inflation</t>
  </si>
  <si>
    <t>Weighted risk discount rate</t>
  </si>
  <si>
    <t>Economic assumptions and sensitivities (continued)</t>
  </si>
  <si>
    <t>(3) Effect of altered economic assumptions</t>
  </si>
  <si>
    <t>Half Year ended 30 June</t>
  </si>
  <si>
    <t>Full Year</t>
  </si>
  <si>
    <t xml:space="preserve">               -</t>
  </si>
  <si>
    <t>Total</t>
  </si>
  <si>
    <t>(4) Half Year 2003 Results: Sensitivities</t>
  </si>
  <si>
    <t>Half Year 2003 Pre-tax operating profit from new business</t>
  </si>
  <si>
    <t>Group</t>
  </si>
  <si>
    <t>Pre-tax expected long-term nominal rates of investment return</t>
  </si>
  <si>
    <t>Decrease in rates of 1%</t>
  </si>
  <si>
    <t>Risk discount rates</t>
  </si>
  <si>
    <t>30 June 2003 Shareholders' Funds</t>
  </si>
  <si>
    <t>Schedule 3</t>
  </si>
  <si>
    <t>Half Year ended 30 June 2002</t>
  </si>
  <si>
    <t>Full Year 2002</t>
  </si>
  <si>
    <t>Operating profit from new long-term insurance business</t>
  </si>
  <si>
    <t>Note</t>
  </si>
  <si>
    <t>3a</t>
  </si>
  <si>
    <t>Jackson National Life net of tax profits</t>
  </si>
  <si>
    <t>Pre capital charge</t>
  </si>
  <si>
    <t>Post capital charge</t>
  </si>
  <si>
    <t>MEMORANDUM ONLY</t>
  </si>
  <si>
    <t>Estimated results applying same economic assumptions</t>
  </si>
  <si>
    <t>as for Half Year 2003 results</t>
  </si>
  <si>
    <t>Schedule 4</t>
  </si>
  <si>
    <t xml:space="preserve">Full Year </t>
  </si>
  <si>
    <t>Operating profit from business in force</t>
  </si>
  <si>
    <t xml:space="preserve">2003 £m </t>
  </si>
  <si>
    <t>2002 £m</t>
  </si>
  <si>
    <t xml:space="preserve">                      -</t>
  </si>
  <si>
    <t>Experience variances and other items</t>
  </si>
  <si>
    <t>Jackson National Life</t>
  </si>
  <si>
    <t>Return on surplus assets (over target surplus)</t>
  </si>
  <si>
    <t>Experience variances :</t>
  </si>
  <si>
    <t xml:space="preserve">Persistency </t>
  </si>
  <si>
    <t>Mortality and morbidity</t>
  </si>
  <si>
    <t>Expenses</t>
  </si>
  <si>
    <t>Loss from strengthening operating assumptions</t>
  </si>
  <si>
    <t>-</t>
  </si>
  <si>
    <t>Change in operating assumptions</t>
  </si>
  <si>
    <t>Notes</t>
  </si>
  <si>
    <t>4a</t>
  </si>
  <si>
    <t>UK Operations - smoothing of asset values</t>
  </si>
  <si>
    <t>4b</t>
  </si>
  <si>
    <t>Schedule 5</t>
  </si>
  <si>
    <t>2003 £m</t>
  </si>
  <si>
    <t xml:space="preserve">Long-term business </t>
  </si>
  <si>
    <t>Jackson National Life (note 5b)</t>
  </si>
  <si>
    <t xml:space="preserve">Share of investment return of funds managed by PPM America, that are </t>
  </si>
  <si>
    <t>consolidated into Group results, but attributable to external investors</t>
  </si>
  <si>
    <t xml:space="preserve">Total </t>
  </si>
  <si>
    <t>5a</t>
  </si>
  <si>
    <t>5b</t>
  </si>
  <si>
    <t>Jackson National Life - summary</t>
  </si>
  <si>
    <t>Short-term fluctuations comprise:</t>
  </si>
  <si>
    <t>Actual investment return on investments less long-term returns</t>
  </si>
  <si>
    <t>included within operating profit (note 5c)</t>
  </si>
  <si>
    <t>5c</t>
  </si>
  <si>
    <t>This comprises:</t>
  </si>
  <si>
    <t>Actual less averaged realised gains and losses (including impairments)</t>
  </si>
  <si>
    <t>for fixed maturity securities (note 5d)</t>
  </si>
  <si>
    <t>Actual less longer-term return on equity based investments</t>
  </si>
  <si>
    <t>5d</t>
  </si>
  <si>
    <t>Jackson National Life - Actual less averaged realised gains and losses (including</t>
  </si>
  <si>
    <t>US$m</t>
  </si>
  <si>
    <t>Half of full years 1999 to 2002</t>
  </si>
  <si>
    <t xml:space="preserve">Half year 2003 </t>
  </si>
  <si>
    <t>Five year total</t>
  </si>
  <si>
    <t>Schedule 6</t>
  </si>
  <si>
    <t xml:space="preserve">Long-term business: </t>
  </si>
  <si>
    <t>Jackson National Life (note 6b)</t>
  </si>
  <si>
    <t>Prudential Asia (note 6c)</t>
  </si>
  <si>
    <t>Total tax on operating profit</t>
  </si>
  <si>
    <t>Tax on items not included in operating profit</t>
  </si>
  <si>
    <t>Tax on profit of sale of UK general business operations</t>
  </si>
  <si>
    <t>(after utilisation of available capital losses)</t>
  </si>
  <si>
    <t>Total tax on items not included in operating profit</t>
  </si>
  <si>
    <t>(including tax on actual investment returns)</t>
  </si>
  <si>
    <t>6a</t>
  </si>
  <si>
    <t>6b</t>
  </si>
  <si>
    <t>Excluding tax charge on broker dealer and fund management result.</t>
  </si>
  <si>
    <t>6c</t>
  </si>
  <si>
    <t>Including tax relief on development expenses.</t>
  </si>
  <si>
    <t>Schedule 7</t>
  </si>
  <si>
    <t>Long-term business operations</t>
  </si>
  <si>
    <t>Actual shareholders' funds less smoothed shareholders' funds</t>
  </si>
  <si>
    <t>M&amp;G</t>
  </si>
  <si>
    <t>Egg</t>
  </si>
  <si>
    <t>US Operations  (note 7d)</t>
  </si>
  <si>
    <t xml:space="preserve">Before capital charge </t>
  </si>
  <si>
    <t>Excluding assets in excess of target surplus</t>
  </si>
  <si>
    <t>Assets in excess of target surplus</t>
  </si>
  <si>
    <t>After capital charge</t>
  </si>
  <si>
    <t>Other operations</t>
  </si>
  <si>
    <t>7a</t>
  </si>
  <si>
    <t>7b</t>
  </si>
  <si>
    <t>7c</t>
  </si>
  <si>
    <t>Relates to broker dealer and fund management operations.</t>
  </si>
  <si>
    <t>7d</t>
  </si>
  <si>
    <t>Held within US Operations relating to broker dealer and banking businesses</t>
  </si>
  <si>
    <t>7e</t>
  </si>
  <si>
    <t>Net core structural borrowings of shareholder financed operations comprise:</t>
  </si>
  <si>
    <t xml:space="preserve">Core structural borrowings of shareholder financed operations </t>
  </si>
  <si>
    <t xml:space="preserve">Jackson National Life </t>
  </si>
  <si>
    <t>7f</t>
  </si>
  <si>
    <t>If the economic assumptions applied for Half Year 2003 had been in place at 31 December 2002, the achieved profits basis</t>
  </si>
  <si>
    <t>Schedule 8</t>
  </si>
  <si>
    <t>Jackson</t>
  </si>
  <si>
    <t>Long-term</t>
  </si>
  <si>
    <t>National</t>
  </si>
  <si>
    <t>Prudential</t>
  </si>
  <si>
    <t>business</t>
  </si>
  <si>
    <t>Life</t>
  </si>
  <si>
    <t>Asia</t>
  </si>
  <si>
    <t>Europe</t>
  </si>
  <si>
    <t>operations</t>
  </si>
  <si>
    <t>total</t>
  </si>
  <si>
    <t>Reconciliation of movement in shareholders funds</t>
  </si>
  <si>
    <t xml:space="preserve">Operating profit (including investment return based on </t>
  </si>
  <si>
    <t>long-term rates of returns)</t>
  </si>
  <si>
    <t>New business (schedule 3)</t>
  </si>
  <si>
    <t>Business in force (schedule 4)</t>
  </si>
  <si>
    <t>US broker dealer and fund management</t>
  </si>
  <si>
    <t>Other income and expenditure</t>
  </si>
  <si>
    <t>Tax (schedule 6)</t>
  </si>
  <si>
    <t>tax on operating profit</t>
  </si>
  <si>
    <t>tax on short-term fluctuations in investment returns</t>
  </si>
  <si>
    <t>tax on effect of changes in economic assumptions</t>
  </si>
  <si>
    <t>total tax charge</t>
  </si>
  <si>
    <t>Minority interests</t>
  </si>
  <si>
    <t>Exchange movements</t>
  </si>
  <si>
    <t>Development costs included above (net of tax) borne centrally</t>
  </si>
  <si>
    <t xml:space="preserve">Intragroup dividends (including statutory transfer) </t>
  </si>
  <si>
    <t>External dividends</t>
  </si>
  <si>
    <t>Proceeds from issues of share capital by parent company</t>
  </si>
  <si>
    <t>Shareholders' capital and reserves at 1 January 2003</t>
  </si>
  <si>
    <t>Shareholders' capital and reserves at 30 June 2003</t>
  </si>
  <si>
    <t>Analysed as:</t>
  </si>
  <si>
    <t>Additional shareholders' interest on Achieved Profits basis</t>
  </si>
  <si>
    <t>Achieved Profits basis shareholders' funds</t>
  </si>
  <si>
    <t>Schedule 9</t>
  </si>
  <si>
    <t>Basic earnings per share (note 9a)</t>
  </si>
  <si>
    <t>Adjustment from post-tax long-term investment returns to</t>
  </si>
  <si>
    <t>9a</t>
  </si>
  <si>
    <t xml:space="preserve">Schedule 10 </t>
  </si>
  <si>
    <t>UK basis operating result</t>
  </si>
  <si>
    <t>Broker dealer and fund management result</t>
  </si>
  <si>
    <t>Operating result for UK reporting purposes</t>
  </si>
  <si>
    <t>Average exchange rates</t>
  </si>
  <si>
    <t>10a</t>
  </si>
  <si>
    <t xml:space="preserve">Longer-term investment returns included in UK basis operating profit </t>
  </si>
  <si>
    <t xml:space="preserve">UK basis operating profit for the Half Year ended 30 June 2003 includes the following longer-term </t>
  </si>
  <si>
    <t xml:space="preserve">investment returns  (net of related change to amortisation of acquisition costs)  </t>
  </si>
  <si>
    <t>Longer-term returns on equity based investments (note 10c)</t>
  </si>
  <si>
    <t>10b</t>
  </si>
  <si>
    <t>10c</t>
  </si>
  <si>
    <t>Longer-term returns on equity based investments</t>
  </si>
  <si>
    <t xml:space="preserve">Schedule 11 </t>
  </si>
  <si>
    <t>UK GAAP adjustments</t>
  </si>
  <si>
    <t>Longer-term</t>
  </si>
  <si>
    <t>Segmental result for</t>
  </si>
  <si>
    <t xml:space="preserve">investment </t>
  </si>
  <si>
    <t xml:space="preserve">UK Modified Statutory </t>
  </si>
  <si>
    <t>returns</t>
  </si>
  <si>
    <t>Basis GAAP purposes</t>
  </si>
  <si>
    <t xml:space="preserve">Jackson National Life result - reconciliation of </t>
  </si>
  <si>
    <t>(note 11c)</t>
  </si>
  <si>
    <t>2003 US GAAP basis result to UK GAAP result</t>
  </si>
  <si>
    <t>US $m</t>
  </si>
  <si>
    <t xml:space="preserve">Realised investment gains (losses), net of related  </t>
  </si>
  <si>
    <t>change to amortisation of acquisition costs (note 11a)</t>
  </si>
  <si>
    <t>Profit before tax before minority interest</t>
  </si>
  <si>
    <t>Tax (charge) credit</t>
  </si>
  <si>
    <t>on short-term fluctuations in investment returns</t>
  </si>
  <si>
    <t>Net income</t>
  </si>
  <si>
    <t>Movements in shareholders' funds</t>
  </si>
  <si>
    <t>Net income (as shown above)</t>
  </si>
  <si>
    <t xml:space="preserve">Net movement in other comprehensive income </t>
  </si>
  <si>
    <t xml:space="preserve">Total movement in year </t>
  </si>
  <si>
    <t>Shareholders' funds at beginning of year</t>
  </si>
  <si>
    <t xml:space="preserve">Shareholders' funds at end of year </t>
  </si>
  <si>
    <t>11a</t>
  </si>
  <si>
    <t>UK GAAP results exclude the impact of profits and losses that are recognised under US GAAP as a result of the implementation of FAS133 on accounting for derivative instruments.</t>
  </si>
  <si>
    <t xml:space="preserve">Under US GAAP, following FAS115, the fixed income securities of JNL are carried in the balance sheet at fair value. Movements in unrealised gains and losses are accounted </t>
  </si>
  <si>
    <t>11b</t>
  </si>
  <si>
    <t>11c</t>
  </si>
  <si>
    <t xml:space="preserve">Longer-term investment returns </t>
  </si>
  <si>
    <t>The difference between actual investment returns and longer-term returns is included within the profit and loss account as short-term fluctuations in investment returns.</t>
  </si>
  <si>
    <t>Exchange rates</t>
  </si>
  <si>
    <t>Average for Half Year 2003 applied to profit and loss account</t>
  </si>
  <si>
    <t>Half Year end 2003 applied to shareholders' funds</t>
  </si>
  <si>
    <t xml:space="preserve">Schedule 12 </t>
  </si>
  <si>
    <t>Long-term business</t>
  </si>
  <si>
    <t>Jackson National Life (note 12a)</t>
  </si>
  <si>
    <t>Share of investment return of funds managed by PPM America, that are</t>
  </si>
  <si>
    <t>12a</t>
  </si>
  <si>
    <t>12b</t>
  </si>
  <si>
    <t>Realised and unrealised gains on preference shares</t>
  </si>
  <si>
    <t>Schedule 13</t>
  </si>
  <si>
    <t>Tax charge on operating profit (note 13a)</t>
  </si>
  <si>
    <t>Jackson National Life (note 13b)</t>
  </si>
  <si>
    <t>Prudential Asia (note 13c)</t>
  </si>
  <si>
    <t>Tax on short-term fluctuations in investment returns</t>
  </si>
  <si>
    <t>Tax on profit on sale of UK general business operations</t>
  </si>
  <si>
    <t xml:space="preserve">(after utilisation of available capital losses) </t>
  </si>
  <si>
    <t xml:space="preserve">Tax on profit on ordinary activities </t>
  </si>
  <si>
    <t>13a</t>
  </si>
  <si>
    <t>13b</t>
  </si>
  <si>
    <t>13c</t>
  </si>
  <si>
    <t>Schedule 14</t>
  </si>
  <si>
    <t>Funds under management - summary</t>
  </si>
  <si>
    <t>2002 £bn</t>
  </si>
  <si>
    <t xml:space="preserve">   US Operations</t>
  </si>
  <si>
    <t xml:space="preserve">   Prudential Asia</t>
  </si>
  <si>
    <t xml:space="preserve">   Retained centrally</t>
  </si>
  <si>
    <t>External funds</t>
  </si>
  <si>
    <t>Total insurance and investment funds under management</t>
  </si>
  <si>
    <t>Managed by:</t>
  </si>
  <si>
    <t>Prudential Portfolio Managers</t>
  </si>
  <si>
    <t>Other managers</t>
  </si>
  <si>
    <t>Schedule 15</t>
  </si>
  <si>
    <t>Funds under management - analysis by business area</t>
  </si>
  <si>
    <t>Investments</t>
  </si>
  <si>
    <t>Fixed Income</t>
  </si>
  <si>
    <t>held to cover</t>
  </si>
  <si>
    <t>Equities</t>
  </si>
  <si>
    <t>Securities</t>
  </si>
  <si>
    <t>Land and Buildings</t>
  </si>
  <si>
    <t>Other Investments</t>
  </si>
  <si>
    <t>linked liabilities</t>
  </si>
  <si>
    <t>Published</t>
  </si>
  <si>
    <t>Half Year</t>
  </si>
  <si>
    <t>2003</t>
  </si>
  <si>
    <t xml:space="preserve"> 2002</t>
  </si>
  <si>
    <t xml:space="preserve">  £bn </t>
  </si>
  <si>
    <t>£bn</t>
  </si>
  <si>
    <t>US Operations (note 15a)</t>
  </si>
  <si>
    <t>@</t>
  </si>
  <si>
    <t>Retained centrally</t>
  </si>
  <si>
    <t>n/a</t>
  </si>
  <si>
    <t>*</t>
  </si>
  <si>
    <t>Group Total</t>
  </si>
  <si>
    <t xml:space="preserve">Note  </t>
  </si>
  <si>
    <t xml:space="preserve">2003 Unaudited Interim Results </t>
  </si>
  <si>
    <t xml:space="preserve">The profit and loss accounts of foreign subsidiaries are translated at average exchange rates for the year. Assets and liabilities of foreign subsidiaries are </t>
  </si>
  <si>
    <t xml:space="preserve">translated at year-end exchange rates. Foreign currency borrowings that have been used to finance or provide a hedge against Group equity investments in </t>
  </si>
  <si>
    <t>The following translation rates have been applied:</t>
  </si>
  <si>
    <t>Closing</t>
  </si>
  <si>
    <t>Average</t>
  </si>
  <si>
    <t>Year-end</t>
  </si>
  <si>
    <t>£ : local currency</t>
  </si>
  <si>
    <t>Hong Kong</t>
  </si>
  <si>
    <t>Japan</t>
  </si>
  <si>
    <t>Malaysia</t>
  </si>
  <si>
    <t>Singapore</t>
  </si>
  <si>
    <t>Taiwan</t>
  </si>
  <si>
    <t>USA</t>
  </si>
  <si>
    <r>
      <t>Tax charge on operating profit</t>
    </r>
    <r>
      <rPr>
        <sz val="10"/>
        <rFont val="Arial"/>
        <family val="2"/>
      </rPr>
      <t xml:space="preserve"> (note 6a)</t>
    </r>
  </si>
  <si>
    <t>UK and Europe Operations</t>
  </si>
  <si>
    <t>shareholders' funds at that date would have been lower by £384m.  This represents a pre-tax loss of £487m less related</t>
  </si>
  <si>
    <t xml:space="preserve">UK and </t>
  </si>
  <si>
    <t>Insurance</t>
  </si>
  <si>
    <t>Operations</t>
  </si>
  <si>
    <t>Asia development expenses</t>
  </si>
  <si>
    <t>Investment in operations</t>
  </si>
  <si>
    <t>Net increase (decrease) in shareholders' capital and reserves</t>
  </si>
  <si>
    <t xml:space="preserve">The achieved profits basis results have been prepared in accordance with the guidance issued by the Association of British Insurers in December 2001 </t>
  </si>
  <si>
    <t xml:space="preserve">This "active" basis of assumption setting has been applied in preparing the results of the Group's UK, US, and European long-term business operations. </t>
  </si>
  <si>
    <t>"Supplementary Reporting for long-term insurance business (the achieved profits method)".</t>
  </si>
  <si>
    <t xml:space="preserve">UK and European Insurance Operations </t>
  </si>
  <si>
    <t>Tax on operating profit based on long-term investment returns.</t>
  </si>
  <si>
    <t>(note 11a)</t>
  </si>
  <si>
    <t>(note 11b)</t>
  </si>
  <si>
    <t>The value movement under US GAAP is therefore not reported for UK GAAP purposes.</t>
  </si>
  <si>
    <t>4c</t>
  </si>
  <si>
    <t xml:space="preserve">Schedule 16 </t>
  </si>
  <si>
    <t>US GAAP adjusted</t>
  </si>
  <si>
    <t>for minority interests</t>
  </si>
  <si>
    <t xml:space="preserve">and reversal of </t>
  </si>
  <si>
    <t xml:space="preserve">FAS 133, FAS 115, and </t>
  </si>
  <si>
    <t>FAS 142 effects</t>
  </si>
  <si>
    <t xml:space="preserve">Prudential Asia </t>
  </si>
  <si>
    <t>Schedule 17</t>
  </si>
  <si>
    <t>tax credit of  £103m.  These figures are analysed by business operation in schedule 8.</t>
  </si>
  <si>
    <t>Broker dealer and fund management</t>
  </si>
  <si>
    <t>exchange rates</t>
  </si>
  <si>
    <t>PRUDENTIAL PLC - NEW BUSINESS - HALF YEAR 2003</t>
  </si>
  <si>
    <t>TOTAL INSURANCE AND INVESTMENT NEW BUSINESS</t>
  </si>
  <si>
    <t>UK &amp; Europe</t>
  </si>
  <si>
    <t>US</t>
  </si>
  <si>
    <t>+/- (%)</t>
  </si>
  <si>
    <t>Total Insurance Products</t>
  </si>
  <si>
    <t xml:space="preserve">Group Total </t>
  </si>
  <si>
    <t>INSURANCE OPERATIONS</t>
  </si>
  <si>
    <t>Single</t>
  </si>
  <si>
    <t>Regular</t>
  </si>
  <si>
    <t>Individual Pensions</t>
  </si>
  <si>
    <t>Corporate Pensions</t>
  </si>
  <si>
    <t>Individual Annuities</t>
  </si>
  <si>
    <t>Sub-Total</t>
  </si>
  <si>
    <t>DWP Rebates</t>
  </si>
  <si>
    <t>Intermediated Distribution :</t>
  </si>
  <si>
    <t>Bulk Annuities</t>
  </si>
  <si>
    <t>Partnerships :</t>
  </si>
  <si>
    <t>Total UK Insurance Operations</t>
  </si>
  <si>
    <t xml:space="preserve">Insurance Products </t>
  </si>
  <si>
    <t>Total European Insurance Operations</t>
  </si>
  <si>
    <t>Total UK &amp; European Insurance Operations</t>
  </si>
  <si>
    <t>Fixed Annuities</t>
  </si>
  <si>
    <t>Equity Linked Indexed Annuities</t>
  </si>
  <si>
    <t>Variable Annuities</t>
  </si>
  <si>
    <t>Sub-Total Retail</t>
  </si>
  <si>
    <t>Guaranteed Investment Contracts</t>
  </si>
  <si>
    <t>GIC - Medium Term Note</t>
  </si>
  <si>
    <t>Total US Insurance Operations</t>
  </si>
  <si>
    <t xml:space="preserve"> Japan</t>
  </si>
  <si>
    <t xml:space="preserve">Total Asian Insurance Operations </t>
  </si>
  <si>
    <t>Notes to Schedules:</t>
  </si>
  <si>
    <t xml:space="preserve">     as M&amp;G institutional funds under management.  2002 UK insurance sales now reflect this change in presentation. </t>
  </si>
  <si>
    <r>
      <t xml:space="preserve">Total Investment Products - Gross Inflows </t>
    </r>
    <r>
      <rPr>
        <vertAlign val="superscript"/>
        <sz val="10"/>
        <rFont val="Arial"/>
        <family val="2"/>
      </rPr>
      <t>(1)</t>
    </r>
  </si>
  <si>
    <r>
      <t>Annual Equivalents</t>
    </r>
    <r>
      <rPr>
        <b/>
        <vertAlign val="superscript"/>
        <sz val="12"/>
        <rFont val="Arial"/>
        <family val="2"/>
      </rPr>
      <t xml:space="preserve"> (2)</t>
    </r>
  </si>
  <si>
    <r>
      <t>Direct Distribution</t>
    </r>
    <r>
      <rPr>
        <b/>
        <i/>
        <sz val="10"/>
        <rFont val="Arial"/>
        <family val="2"/>
      </rPr>
      <t>:</t>
    </r>
  </si>
  <si>
    <r>
      <t>Total</t>
    </r>
    <r>
      <rPr>
        <b/>
        <i/>
        <sz val="10"/>
        <rFont val="Arial"/>
        <family val="2"/>
      </rPr>
      <t>:</t>
    </r>
  </si>
  <si>
    <r>
      <t xml:space="preserve">European Insurance Operations: </t>
    </r>
    <r>
      <rPr>
        <b/>
        <i/>
        <vertAlign val="superscript"/>
        <sz val="10"/>
        <rFont val="Arial"/>
        <family val="2"/>
      </rPr>
      <t>(4)</t>
    </r>
  </si>
  <si>
    <r>
      <t xml:space="preserve">US Insurance Operations: </t>
    </r>
    <r>
      <rPr>
        <b/>
        <i/>
        <vertAlign val="superscript"/>
        <sz val="10"/>
        <rFont val="Arial"/>
        <family val="2"/>
      </rPr>
      <t>(4)</t>
    </r>
  </si>
  <si>
    <r>
      <t xml:space="preserve">Asian Insurance Operations: </t>
    </r>
    <r>
      <rPr>
        <b/>
        <i/>
        <vertAlign val="superscript"/>
        <sz val="10"/>
        <rFont val="Arial"/>
        <family val="2"/>
      </rPr>
      <t>(4)</t>
    </r>
  </si>
  <si>
    <r>
      <t xml:space="preserve"> Other </t>
    </r>
    <r>
      <rPr>
        <vertAlign val="superscript"/>
        <sz val="10"/>
        <rFont val="Arial"/>
        <family val="2"/>
      </rPr>
      <t>(3)</t>
    </r>
  </si>
  <si>
    <r>
      <t>(1)</t>
    </r>
    <r>
      <rPr>
        <sz val="10"/>
        <rFont val="Arial"/>
        <family val="2"/>
      </rPr>
      <t xml:space="preserve"> Represents cash received from sale of investment products.</t>
    </r>
  </si>
  <si>
    <r>
      <t>(2)</t>
    </r>
    <r>
      <rPr>
        <sz val="10"/>
        <rFont val="Arial"/>
        <family val="2"/>
      </rPr>
      <t xml:space="preserve"> Annual Equivalents (AE), calculated as regular new business contributions + 10% single new business contributions, are subject to roundings.</t>
    </r>
  </si>
  <si>
    <r>
      <t>(3)</t>
    </r>
    <r>
      <rPr>
        <sz val="10"/>
        <rFont val="Arial"/>
        <family val="2"/>
      </rPr>
      <t xml:space="preserve"> In Asia, 'Other' insurance operations include Thailand, Indonesia, The Philippines, Vietnam, India (26% interest), China and Korea.</t>
    </r>
  </si>
  <si>
    <r>
      <t xml:space="preserve">(4) </t>
    </r>
    <r>
      <rPr>
        <sz val="10"/>
        <rFont val="Arial"/>
        <family val="2"/>
      </rPr>
      <t xml:space="preserve">Sales for overseas operations have been calculated using average exchange rates. The applicable rate for Jackson National Life is 1.61 (2002 - 1.44).  </t>
    </r>
  </si>
  <si>
    <t>INVESTMENT OPERATIONS</t>
  </si>
  <si>
    <t>Opening FUM</t>
  </si>
  <si>
    <t>Gross inflows</t>
  </si>
  <si>
    <t>Redemptions</t>
  </si>
  <si>
    <t>Net inflows</t>
  </si>
  <si>
    <t>Other movements</t>
  </si>
  <si>
    <t>Market &amp; currency movements</t>
  </si>
  <si>
    <t>Net movement in FUM</t>
  </si>
  <si>
    <t>Closing FUM</t>
  </si>
  <si>
    <t>M&amp;G branded retail investment products</t>
  </si>
  <si>
    <t xml:space="preserve">Total M&amp;G </t>
  </si>
  <si>
    <t>India</t>
  </si>
  <si>
    <t>Korea</t>
  </si>
  <si>
    <t>Other Mutual Fund Operations</t>
  </si>
  <si>
    <t>Total Asian Mutual Fund Operations</t>
  </si>
  <si>
    <t>Total Asian Investment Operations</t>
  </si>
  <si>
    <t>Total Investment Products</t>
  </si>
  <si>
    <t>2002</t>
  </si>
  <si>
    <t xml:space="preserve">M&amp;G </t>
  </si>
  <si>
    <t>2003 movement relative to 2002</t>
  </si>
  <si>
    <t>US BANKING PRODUCTS</t>
  </si>
  <si>
    <t>Total Deposit Liabilities</t>
  </si>
  <si>
    <t>Retail Assets</t>
  </si>
  <si>
    <r>
      <t>Prudential branded UK retail investment products</t>
    </r>
    <r>
      <rPr>
        <vertAlign val="superscript"/>
        <sz val="10"/>
        <rFont val="Arial"/>
        <family val="2"/>
      </rPr>
      <t xml:space="preserve"> (6)</t>
    </r>
  </si>
  <si>
    <r>
      <t>M&amp;G institutional</t>
    </r>
    <r>
      <rPr>
        <vertAlign val="superscript"/>
        <sz val="10"/>
        <rFont val="Arial"/>
        <family val="2"/>
      </rPr>
      <t xml:space="preserve"> (9)</t>
    </r>
  </si>
  <si>
    <r>
      <t xml:space="preserve">Hong Kong MPF Products </t>
    </r>
    <r>
      <rPr>
        <vertAlign val="superscript"/>
        <sz val="10"/>
        <rFont val="Arial"/>
        <family val="2"/>
      </rPr>
      <t>(5)</t>
    </r>
  </si>
  <si>
    <r>
      <t>M&amp;G branded retail investment products</t>
    </r>
    <r>
      <rPr>
        <vertAlign val="superscript"/>
        <sz val="10"/>
        <rFont val="Arial"/>
        <family val="2"/>
      </rPr>
      <t xml:space="preserve"> (8)</t>
    </r>
  </si>
  <si>
    <r>
      <t xml:space="preserve">US Banking Products </t>
    </r>
    <r>
      <rPr>
        <b/>
        <vertAlign val="superscript"/>
        <sz val="10"/>
        <rFont val="Arial"/>
        <family val="2"/>
      </rPr>
      <t>(7)</t>
    </r>
  </si>
  <si>
    <r>
      <t>(5)</t>
    </r>
    <r>
      <rPr>
        <sz val="10"/>
        <rFont val="Arial"/>
        <family val="2"/>
      </rPr>
      <t xml:space="preserve"> Mandatory Provident Fund product sales in Hong Kong are included at Prudential's 36% interest of the Hong Kong MPF operation.</t>
    </r>
  </si>
  <si>
    <r>
      <t>(6)</t>
    </r>
    <r>
      <rPr>
        <sz val="10"/>
        <rFont val="Arial"/>
        <family val="2"/>
      </rPr>
      <t xml:space="preserve"> Scottish Amicable and Prudential branded Investment Products.  </t>
    </r>
  </si>
  <si>
    <r>
      <t>(7)</t>
    </r>
    <r>
      <rPr>
        <sz val="10"/>
        <rFont val="Arial"/>
        <family val="2"/>
      </rPr>
      <t xml:space="preserve"> Balance sheet figures have been calculated at closing exchange rates. </t>
    </r>
  </si>
  <si>
    <r>
      <t>(8)</t>
    </r>
    <r>
      <rPr>
        <sz val="10"/>
        <rFont val="Arial"/>
        <family val="2"/>
      </rPr>
      <t xml:space="preserve"> Balance restated to include M&amp;G South Africa retail investment operations. </t>
    </r>
  </si>
  <si>
    <t>PRUDENTIAL PLC - NEW BUSINESS - QUARTER 2 2003 VERSUS QUARTER 2 2002</t>
  </si>
  <si>
    <t>2003 £bn</t>
  </si>
  <si>
    <t>Schedule 21</t>
  </si>
  <si>
    <t>Schedule 20</t>
  </si>
  <si>
    <t>Schedule 19</t>
  </si>
  <si>
    <t>Schedule 18</t>
  </si>
  <si>
    <t>Total tax charge</t>
  </si>
  <si>
    <t xml:space="preserve">for within Other Comprehensive Income. Under UK GAAP, subject to provisions for permanent diminution in value, these securities are carried in the balance sheet at amortised cost. </t>
  </si>
  <si>
    <t>Memorandum using</t>
  </si>
  <si>
    <t>Half Year 2003</t>
  </si>
  <si>
    <t>As published</t>
  </si>
  <si>
    <t>Total US Operations</t>
  </si>
  <si>
    <t>Total Prudential Asia (before development expenses)</t>
  </si>
  <si>
    <t>Other Operations</t>
  </si>
  <si>
    <t>Prudential Asia (before development expenses)</t>
  </si>
  <si>
    <t xml:space="preserve">The profit and loss account charge or credit in respect of changes in economic assumptions, which is shown as an item excluded from operating profit,  </t>
  </si>
  <si>
    <t>analysis of operating profit, also reflect the impact at the start of the reporting period.</t>
  </si>
  <si>
    <t xml:space="preserve">reflects the effect on shareholders' funds at the start of the reporting period. The effect of changes in operating assumptions, which are included within the </t>
  </si>
  <si>
    <t xml:space="preserve">UK long-term business smoothed shareholders' funds reflect an adjustment to PAC life fund assets, for the purposes of </t>
  </si>
  <si>
    <t xml:space="preserve">determining the unwind of discount included in operating profits, to remove the effects of short-term volatility in market </t>
  </si>
  <si>
    <t xml:space="preserve">In determining the cost of capital of Jackson National Life it has been assumed that an amount equal to 200 per cent of the </t>
  </si>
  <si>
    <t>is to reduce Jackson National Life's shareholders' funds by £144m (30 June 2002 £197m, 31 December 2002 £138m).</t>
  </si>
  <si>
    <t xml:space="preserve">risk based capital required by the NAIC at the Company Action level must be retained. The impact of the related capital charge  </t>
  </si>
  <si>
    <t>values of assets.</t>
  </si>
  <si>
    <t>Profit and loss account</t>
  </si>
  <si>
    <t xml:space="preserve">                 -</t>
  </si>
  <si>
    <t>Investment appreciation (depreciation) on preference shares</t>
  </si>
  <si>
    <t xml:space="preserve">impairments) for fixed maturity securities </t>
  </si>
  <si>
    <t>Representing:</t>
  </si>
  <si>
    <t>Other items (note 4b)</t>
  </si>
  <si>
    <t>This treatment is consistent with the inclusion of longer-term investment returns within operating profits. Short-term fluctuations in investment returns,</t>
  </si>
  <si>
    <t>As in previous periods, the spread variance shown above has been determined after including longer-term returns on equity based investments.</t>
  </si>
  <si>
    <t>Rates of exchange</t>
  </si>
  <si>
    <t>Effect of rate movements on results</t>
  </si>
  <si>
    <t>Adjustment from post-tax long-term investment returns to post-tax</t>
  </si>
  <si>
    <t xml:space="preserve">actual investment returns </t>
  </si>
  <si>
    <t>UK and Europe Insurance Operations</t>
  </si>
  <si>
    <t>Cost of strengthened persistency assumption (note 4b)</t>
  </si>
  <si>
    <t xml:space="preserve">Half Year ended </t>
  </si>
  <si>
    <t xml:space="preserve">30 June 2002 £m </t>
  </si>
  <si>
    <t>UK and Europe Insurance Operations (note 5a)</t>
  </si>
  <si>
    <t xml:space="preserve">Jackson National Life  - Actual investment return on investments less long-term returns </t>
  </si>
  <si>
    <t xml:space="preserve">post-tax actual investment returns </t>
  </si>
  <si>
    <t>on realised investment gains and losses</t>
  </si>
  <si>
    <t xml:space="preserve">Adjustments for FAS133, FAS115, FAS142 </t>
  </si>
  <si>
    <t>Prudential Asia (note 12b)</t>
  </si>
  <si>
    <t>Increase in rates of 1%</t>
  </si>
  <si>
    <t>the Achieved Profits basis operating results for new business written in the relevant period.</t>
  </si>
  <si>
    <t>Profit arising from reorganisation of long-term funds</t>
  </si>
  <si>
    <t>15a   Subject to provisions for permanent diminution in value, the fixed income securities of US Operations are valued at amortised cost.</t>
  </si>
  <si>
    <r>
      <t>(9)</t>
    </r>
    <r>
      <rPr>
        <sz val="10"/>
        <rFont val="Arial"/>
        <family val="2"/>
      </rPr>
      <t xml:space="preserve"> Balance includes segregated pensions fund business, private finance flows and M&amp;G South Africa institutional business. M&amp;G institutional funds under management restated during the </t>
    </r>
  </si>
  <si>
    <t xml:space="preserve">    quarter to include funds managed on behalf of the Prudential Staff Pension Scheme previously categorised as internal funds.</t>
  </si>
  <si>
    <t>Group Summary and Insurance Operations</t>
  </si>
  <si>
    <t>Investment Operations and US Banking Products</t>
  </si>
  <si>
    <t>Group Summary: Quarter 2 2003 v Quarter 2 2002</t>
  </si>
  <si>
    <t>Group Summary: Quarter 2 2003 v Quarter 1 2003</t>
  </si>
  <si>
    <t>Other information</t>
  </si>
  <si>
    <t>Adjustment for post-tax effect of changes in economic assumptions</t>
  </si>
  <si>
    <t>The average number of shares for the Half Year ended 30 June 2003 was 1,995m.</t>
  </si>
  <si>
    <t xml:space="preserve">long-term fixed income markets, set by reference to period end rates of return on fixed income securities. </t>
  </si>
  <si>
    <t xml:space="preserve">Under this guidance the basis for setting long-term expected rates of return on investments and risk discount rates are, for countries with developed </t>
  </si>
  <si>
    <t xml:space="preserve">For countries where long-term fixed income markets are underdeveloped, investment return assumptions and risk discount rates should be based on an </t>
  </si>
  <si>
    <t>assessment of long-term economic conditions.  Except for the countries listed above, this basis is appropriate for the Group's Asian operations.</t>
  </si>
  <si>
    <t>New business operating profit and the unwind of discount and experience variances included in the analysis of operating profit from business in force are</t>
  </si>
  <si>
    <t>7.5% to 7.8%</t>
  </si>
  <si>
    <t>PAC with-profits fund assets</t>
  </si>
  <si>
    <t xml:space="preserve">Pre-tax (losses) profits resulting from changes in economic assumptions included within the profit (loss) on ordinary activities before tax arise as follows: </t>
  </si>
  <si>
    <t>UK and Europe insurance operations</t>
  </si>
  <si>
    <t>Jackson National Life (note 3a)</t>
  </si>
  <si>
    <t>Capital charge (see note 7b on Schedule 7)</t>
  </si>
  <si>
    <t>Jackson National Life (note)</t>
  </si>
  <si>
    <t>Averaged realised losses on bonds in excess of long-term default assumption (See schedule 5 and note 4c)</t>
  </si>
  <si>
    <t>period (adjusted for the effect of current year assumption changes); the expected return on smoothed surplus assets retained within the PAC with-profits</t>
  </si>
  <si>
    <t>Surplus assets retained within the PAC with-profits fund are smoothed for this purpose to remove the effects of short term volatility of investment values</t>
  </si>
  <si>
    <t>The £50m cost of strengthened persistency assumption for the Half Year 2003 relates to personal pension policies sold by the now discontinued</t>
  </si>
  <si>
    <t>direct sales force.  The £18m charge for other items includes a £17m adverse experience variance for persistency, primarily relating to Prudence Bond.</t>
  </si>
  <si>
    <t>Jackson National Life - Spread variance and averaged realised losses on bonds in excess of charge for long-term default assumption</t>
  </si>
  <si>
    <t>Unwind of discount  (notes 4a and 4e)</t>
  </si>
  <si>
    <t>Unwind of discount (note 4e)</t>
  </si>
  <si>
    <t>Spread (notes 4c and 4d)</t>
  </si>
  <si>
    <t xml:space="preserve">to the long-term default assumption for fixed income securities, which is now presented as part of the determination of the spread variance .  In previous </t>
  </si>
  <si>
    <t>periods the experience variance for spread was presented before deduction of the default assumption for fixed income securities.  The charge for the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</si>
</sst>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0\ ;[Red]\(#,##0\)"/>
    <numFmt numFmtId="168" formatCode="#,##0.00;[Red]\(#,##0.00\)"/>
    <numFmt numFmtId="169" formatCode="#,##0.0\ \ \ \ \ ;\(#,##0.0\)\ \ \ \ "/>
    <numFmt numFmtId="170" formatCode="#,##0.0;\(#,##0.0\)"/>
    <numFmt numFmtId="171" formatCode="#,##0.0\ ;\(#,##0.0\)"/>
    <numFmt numFmtId="172" formatCode="#,##0\ ;\(#,##0\)"/>
    <numFmt numFmtId="173" formatCode="#,##0.0;\(#,##0.0\)\ \ \ \ \ \ "/>
    <numFmt numFmtId="174" formatCode="0%;[Red]\(0%\)"/>
    <numFmt numFmtId="175" formatCode="_-* #,##0_-;[Red]\(\ #,##0\)_-;_-* &quot;-&quot;??_-;_-@_-"/>
    <numFmt numFmtId="176" formatCode="_-* #,##0.000_-;\-* #,##0.000_-;_-* &quot;-&quot;??_-;_-@_-"/>
    <numFmt numFmtId="177" formatCode="_-* #,##0_-;\-* #,##0_-;_-* &quot;-&quot;??_-;_-@_-"/>
    <numFmt numFmtId="178" formatCode="_-* #,##0_-;[Red]\(* #,##0\)_-;_-* &quot;-&quot;??_-;_-@_-"/>
    <numFmt numFmtId="179" formatCode="#,##0%;[Red]\(#,##0%\)"/>
    <numFmt numFmtId="180" formatCode="#,##0;[Black]\(#,##0\)"/>
    <numFmt numFmtId="181" formatCode="_-* #,##0.0_-;\-* #,##0.0_-;_-* &quot;-&quot;??_-;_-@_-"/>
    <numFmt numFmtId="182" formatCode="_-* #,##0.000_-;[Red]\(\ #,##0.000\)_-;_-* &quot;-&quot;??_-;_-@_-"/>
    <numFmt numFmtId="183" formatCode="#,##0;\(#,##0\)"/>
    <numFmt numFmtId="184" formatCode="General_)"/>
    <numFmt numFmtId="185" formatCode="#,##0;\(#,##0\);&quot;-    &quot;"/>
  </numFmts>
  <fonts count="27">
    <font>
      <sz val="11"/>
      <name val="Arial"/>
      <family val="0"/>
    </font>
    <font>
      <sz val="10"/>
      <name val="Arial"/>
      <family val="0"/>
    </font>
    <font>
      <u val="single"/>
      <sz val="9"/>
      <color indexed="12"/>
      <name val="Arial"/>
      <family val="0"/>
    </font>
    <font>
      <b/>
      <sz val="10"/>
      <color indexed="12"/>
      <name val="Arial"/>
      <family val="2"/>
    </font>
    <font>
      <b/>
      <sz val="10"/>
      <name val="Arial"/>
      <family val="2"/>
    </font>
    <font>
      <b/>
      <u val="single"/>
      <sz val="10"/>
      <name val="Arial"/>
      <family val="2"/>
    </font>
    <font>
      <u val="single"/>
      <sz val="10"/>
      <name val="Arial"/>
      <family val="2"/>
    </font>
    <font>
      <b/>
      <i/>
      <sz val="10"/>
      <name val="Arial"/>
      <family val="2"/>
    </font>
    <font>
      <sz val="12"/>
      <name val="Arial"/>
      <family val="2"/>
    </font>
    <font>
      <u val="single"/>
      <sz val="12"/>
      <name val="Arial"/>
      <family val="2"/>
    </font>
    <font>
      <b/>
      <sz val="12"/>
      <name val="Arial"/>
      <family val="2"/>
    </font>
    <font>
      <b/>
      <u val="single"/>
      <sz val="12"/>
      <name val="Arial"/>
      <family val="2"/>
    </font>
    <font>
      <sz val="10"/>
      <color indexed="12"/>
      <name val="Arial"/>
      <family val="2"/>
    </font>
    <font>
      <sz val="10"/>
      <color indexed="8"/>
      <name val="Arial"/>
      <family val="2"/>
    </font>
    <font>
      <b/>
      <sz val="10"/>
      <color indexed="10"/>
      <name val="Arial"/>
      <family val="2"/>
    </font>
    <font>
      <sz val="10"/>
      <name val="Helv"/>
      <family val="0"/>
    </font>
    <font>
      <b/>
      <sz val="14"/>
      <name val="Arial"/>
      <family val="2"/>
    </font>
    <font>
      <b/>
      <sz val="11"/>
      <name val="Arial"/>
      <family val="2"/>
    </font>
    <font>
      <vertAlign val="superscript"/>
      <sz val="10"/>
      <name val="Arial"/>
      <family val="2"/>
    </font>
    <font>
      <b/>
      <vertAlign val="superscript"/>
      <sz val="12"/>
      <name val="Arial"/>
      <family val="2"/>
    </font>
    <font>
      <b/>
      <vertAlign val="superscript"/>
      <sz val="7.5"/>
      <name val="Arial"/>
      <family val="2"/>
    </font>
    <font>
      <b/>
      <i/>
      <vertAlign val="superscript"/>
      <sz val="10"/>
      <name val="Arial"/>
      <family val="2"/>
    </font>
    <font>
      <vertAlign val="superscript"/>
      <sz val="7.5"/>
      <name val="Arial"/>
      <family val="2"/>
    </font>
    <font>
      <sz val="8"/>
      <name val="Arial"/>
      <family val="2"/>
    </font>
    <font>
      <b/>
      <vertAlign val="superscript"/>
      <sz val="10"/>
      <name val="Arial"/>
      <family val="2"/>
    </font>
    <font>
      <b/>
      <i/>
      <sz val="12"/>
      <name val="Arial"/>
      <family val="2"/>
    </font>
    <font>
      <vertAlign val="superscript"/>
      <sz val="12"/>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584">
    <xf numFmtId="0" fontId="0" fillId="0" borderId="0" xfId="0" applyAlignment="1">
      <alignment/>
    </xf>
    <xf numFmtId="0" fontId="3" fillId="0" borderId="0" xfId="21" applyFont="1">
      <alignment/>
      <protection/>
    </xf>
    <xf numFmtId="0" fontId="1" fillId="0" borderId="0" xfId="21">
      <alignment/>
      <protection/>
    </xf>
    <xf numFmtId="0" fontId="1" fillId="0" borderId="0" xfId="21" applyAlignment="1">
      <alignment horizontal="center"/>
      <protection/>
    </xf>
    <xf numFmtId="0" fontId="4" fillId="0" borderId="0" xfId="21" applyFont="1">
      <alignment/>
      <protection/>
    </xf>
    <xf numFmtId="0" fontId="5" fillId="0" borderId="0" xfId="21" applyFont="1">
      <alignment/>
      <protection/>
    </xf>
    <xf numFmtId="0" fontId="1" fillId="0" borderId="0" xfId="21" applyAlignment="1">
      <alignment horizontal="left"/>
      <protection/>
    </xf>
    <xf numFmtId="0" fontId="1" fillId="0" borderId="0" xfId="21" applyAlignment="1" quotePrefix="1">
      <alignment horizontal="center"/>
      <protection/>
    </xf>
    <xf numFmtId="0" fontId="1" fillId="0" borderId="0" xfId="21" quotePrefix="1">
      <alignment/>
      <protection/>
    </xf>
    <xf numFmtId="0" fontId="1" fillId="0" borderId="0" xfId="21" applyFont="1">
      <alignment/>
      <protection/>
    </xf>
    <xf numFmtId="0" fontId="1" fillId="0" borderId="1" xfId="21" applyBorder="1">
      <alignment/>
      <protection/>
    </xf>
    <xf numFmtId="0" fontId="4" fillId="0" borderId="0" xfId="21" applyFont="1" applyBorder="1">
      <alignment/>
      <protection/>
    </xf>
    <xf numFmtId="0" fontId="5" fillId="0" borderId="0" xfId="21" applyFont="1" applyBorder="1">
      <alignment/>
      <protection/>
    </xf>
    <xf numFmtId="0" fontId="4" fillId="0" borderId="0" xfId="21" applyFont="1" applyAlignment="1">
      <alignment horizontal="right"/>
      <protection/>
    </xf>
    <xf numFmtId="0" fontId="4" fillId="0" borderId="1" xfId="21" applyFont="1" applyBorder="1">
      <alignment/>
      <protection/>
    </xf>
    <xf numFmtId="0" fontId="4" fillId="0" borderId="1" xfId="21" applyFont="1" applyBorder="1" applyAlignment="1">
      <alignment horizontal="right"/>
      <protection/>
    </xf>
    <xf numFmtId="172" fontId="1" fillId="0" borderId="0" xfId="21" applyNumberFormat="1">
      <alignment/>
      <protection/>
    </xf>
    <xf numFmtId="171" fontId="1" fillId="0" borderId="0" xfId="21" applyNumberFormat="1">
      <alignment/>
      <protection/>
    </xf>
    <xf numFmtId="172" fontId="1" fillId="0" borderId="0" xfId="21" applyNumberFormat="1" applyAlignment="1">
      <alignment horizontal="center"/>
      <protection/>
    </xf>
    <xf numFmtId="172" fontId="1" fillId="0" borderId="2" xfId="21" applyNumberFormat="1" applyBorder="1">
      <alignment/>
      <protection/>
    </xf>
    <xf numFmtId="0" fontId="6" fillId="0" borderId="0" xfId="21" applyFont="1">
      <alignment/>
      <protection/>
    </xf>
    <xf numFmtId="172" fontId="7" fillId="0" borderId="0" xfId="21" applyNumberFormat="1" applyFont="1">
      <alignment/>
      <protection/>
    </xf>
    <xf numFmtId="0" fontId="7" fillId="0" borderId="0" xfId="21" applyFont="1">
      <alignment/>
      <protection/>
    </xf>
    <xf numFmtId="0" fontId="1" fillId="0" borderId="0" xfId="21" applyFont="1" applyAlignment="1">
      <alignment horizontal="center"/>
      <protection/>
    </xf>
    <xf numFmtId="0" fontId="6" fillId="0" borderId="0" xfId="21" applyFont="1" applyAlignment="1">
      <alignment horizontal="center"/>
      <protection/>
    </xf>
    <xf numFmtId="0" fontId="1" fillId="0" borderId="1" xfId="21" applyFont="1" applyBorder="1">
      <alignment/>
      <protection/>
    </xf>
    <xf numFmtId="0" fontId="1" fillId="0" borderId="1" xfId="21" applyFont="1" applyBorder="1" applyAlignment="1">
      <alignment horizontal="center"/>
      <protection/>
    </xf>
    <xf numFmtId="0" fontId="1" fillId="0" borderId="3" xfId="21" applyFont="1" applyBorder="1" applyAlignment="1">
      <alignment horizontal="center"/>
      <protection/>
    </xf>
    <xf numFmtId="0" fontId="1" fillId="0" borderId="0" xfId="21" applyFont="1" applyBorder="1">
      <alignment/>
      <protection/>
    </xf>
    <xf numFmtId="0" fontId="1" fillId="0" borderId="0" xfId="21" applyFont="1" applyAlignment="1" quotePrefix="1">
      <alignment horizontal="center"/>
      <protection/>
    </xf>
    <xf numFmtId="166" fontId="1" fillId="0" borderId="0" xfId="21" applyNumberFormat="1" applyFont="1" applyAlignment="1">
      <alignment horizontal="center"/>
      <protection/>
    </xf>
    <xf numFmtId="10" fontId="1" fillId="0" borderId="0" xfId="21" applyNumberFormat="1" applyFont="1" applyAlignment="1">
      <alignment horizontal="center"/>
      <protection/>
    </xf>
    <xf numFmtId="166" fontId="1" fillId="0" borderId="0" xfId="22" applyNumberFormat="1" applyFont="1" applyAlignment="1">
      <alignment horizontal="center"/>
    </xf>
    <xf numFmtId="166" fontId="1" fillId="0" borderId="0" xfId="21" applyNumberFormat="1" applyFont="1">
      <alignment/>
      <protection/>
    </xf>
    <xf numFmtId="0" fontId="4" fillId="0" borderId="0" xfId="21" applyFont="1" applyAlignment="1">
      <alignment horizontal="center"/>
      <protection/>
    </xf>
    <xf numFmtId="180" fontId="4" fillId="0" borderId="0" xfId="21" applyNumberFormat="1" applyFont="1" applyAlignment="1">
      <alignment horizontal="center"/>
      <protection/>
    </xf>
    <xf numFmtId="180" fontId="4" fillId="0" borderId="0" xfId="21" applyNumberFormat="1" applyFont="1" applyBorder="1" applyAlignment="1">
      <alignment horizontal="center"/>
      <protection/>
    </xf>
    <xf numFmtId="0" fontId="1" fillId="0" borderId="0" xfId="21" applyFont="1" applyBorder="1" applyAlignment="1">
      <alignment horizontal="center"/>
      <protection/>
    </xf>
    <xf numFmtId="180" fontId="1" fillId="0" borderId="0" xfId="21" applyNumberFormat="1" applyFont="1" applyBorder="1" applyAlignment="1">
      <alignment horizontal="center"/>
      <protection/>
    </xf>
    <xf numFmtId="0" fontId="4" fillId="0" borderId="0" xfId="21" applyFont="1" applyAlignment="1" quotePrefix="1">
      <alignment horizontal="left"/>
      <protection/>
    </xf>
    <xf numFmtId="172" fontId="1" fillId="0" borderId="0" xfId="21" applyNumberFormat="1" applyBorder="1">
      <alignment/>
      <protection/>
    </xf>
    <xf numFmtId="167" fontId="1" fillId="0" borderId="0" xfId="21" applyNumberFormat="1">
      <alignment/>
      <protection/>
    </xf>
    <xf numFmtId="0" fontId="6" fillId="0" borderId="4" xfId="21" applyFont="1" applyBorder="1">
      <alignment/>
      <protection/>
    </xf>
    <xf numFmtId="0" fontId="1" fillId="0" borderId="3" xfId="21" applyBorder="1">
      <alignment/>
      <protection/>
    </xf>
    <xf numFmtId="0" fontId="1" fillId="0" borderId="5" xfId="21" applyBorder="1">
      <alignment/>
      <protection/>
    </xf>
    <xf numFmtId="0" fontId="1" fillId="0" borderId="6" xfId="21" applyBorder="1">
      <alignment/>
      <protection/>
    </xf>
    <xf numFmtId="0" fontId="1" fillId="0" borderId="0" xfId="21" applyBorder="1">
      <alignment/>
      <protection/>
    </xf>
    <xf numFmtId="0" fontId="1" fillId="0" borderId="0" xfId="21" applyFont="1" applyBorder="1" applyAlignment="1">
      <alignment horizontal="right"/>
      <protection/>
    </xf>
    <xf numFmtId="0" fontId="1" fillId="0" borderId="0" xfId="21" applyAlignment="1">
      <alignment horizontal="right"/>
      <protection/>
    </xf>
    <xf numFmtId="0" fontId="1" fillId="0" borderId="7" xfId="21" applyBorder="1">
      <alignment/>
      <protection/>
    </xf>
    <xf numFmtId="0" fontId="6" fillId="0" borderId="6" xfId="21" applyFont="1" applyBorder="1">
      <alignment/>
      <protection/>
    </xf>
    <xf numFmtId="0" fontId="1" fillId="0" borderId="8" xfId="21" applyBorder="1">
      <alignment/>
      <protection/>
    </xf>
    <xf numFmtId="0" fontId="1" fillId="0" borderId="9" xfId="21" applyBorder="1">
      <alignment/>
      <protection/>
    </xf>
    <xf numFmtId="0" fontId="6" fillId="0" borderId="0" xfId="21" applyFont="1" applyBorder="1" applyAlignment="1">
      <alignment horizontal="right"/>
      <protection/>
    </xf>
    <xf numFmtId="0" fontId="1" fillId="0" borderId="0" xfId="21" applyFont="1" applyAlignment="1">
      <alignment horizontal="right"/>
      <protection/>
    </xf>
    <xf numFmtId="0" fontId="1" fillId="0" borderId="1" xfId="21" applyFont="1" applyBorder="1" applyAlignment="1">
      <alignment horizontal="right"/>
      <protection/>
    </xf>
    <xf numFmtId="172" fontId="1" fillId="0" borderId="0" xfId="21" applyNumberFormat="1" applyAlignment="1">
      <alignment horizontal="right"/>
      <protection/>
    </xf>
    <xf numFmtId="172" fontId="1" fillId="0" borderId="0" xfId="21" applyNumberFormat="1" applyFont="1" applyAlignment="1">
      <alignment horizontal="right"/>
      <protection/>
    </xf>
    <xf numFmtId="172" fontId="1" fillId="0" borderId="1" xfId="21" applyNumberFormat="1" applyBorder="1">
      <alignment/>
      <protection/>
    </xf>
    <xf numFmtId="0" fontId="6" fillId="0" borderId="0" xfId="21" applyFont="1" applyBorder="1">
      <alignment/>
      <protection/>
    </xf>
    <xf numFmtId="0" fontId="1" fillId="0" borderId="2" xfId="21" applyBorder="1">
      <alignment/>
      <protection/>
    </xf>
    <xf numFmtId="0" fontId="1" fillId="0" borderId="1" xfId="21" applyBorder="1" applyAlignment="1">
      <alignment horizontal="right"/>
      <protection/>
    </xf>
    <xf numFmtId="172" fontId="1" fillId="0" borderId="0" xfId="21" applyNumberFormat="1" applyAlignment="1" quotePrefix="1">
      <alignment horizontal="right"/>
      <protection/>
    </xf>
    <xf numFmtId="0" fontId="1" fillId="0" borderId="0" xfId="21" applyAlignment="1">
      <alignment/>
      <protection/>
    </xf>
    <xf numFmtId="172" fontId="1" fillId="0" borderId="0" xfId="21" applyNumberFormat="1" applyFont="1" applyBorder="1" applyAlignment="1">
      <alignment horizontal="right"/>
      <protection/>
    </xf>
    <xf numFmtId="183" fontId="1" fillId="0" borderId="0" xfId="21" applyNumberFormat="1">
      <alignment/>
      <protection/>
    </xf>
    <xf numFmtId="183" fontId="1" fillId="0" borderId="2" xfId="21" applyNumberFormat="1" applyBorder="1">
      <alignment/>
      <protection/>
    </xf>
    <xf numFmtId="0" fontId="1" fillId="0" borderId="0" xfId="21" applyFont="1" applyBorder="1" applyAlignment="1" quotePrefix="1">
      <alignment horizontal="left"/>
      <protection/>
    </xf>
    <xf numFmtId="0" fontId="4" fillId="0" borderId="0" xfId="21" applyFont="1" applyBorder="1" applyAlignment="1">
      <alignment horizontal="right"/>
      <protection/>
    </xf>
    <xf numFmtId="172" fontId="1" fillId="0" borderId="0" xfId="21" applyNumberFormat="1" applyBorder="1" applyAlignment="1">
      <alignment horizontal="right"/>
      <protection/>
    </xf>
    <xf numFmtId="0" fontId="4" fillId="0" borderId="0" xfId="21" applyFont="1" applyAlignment="1" quotePrefix="1">
      <alignment horizontal="right"/>
      <protection/>
    </xf>
    <xf numFmtId="0" fontId="1" fillId="0" borderId="0" xfId="21" applyFont="1" applyAlignment="1" quotePrefix="1">
      <alignment horizontal="right"/>
      <protection/>
    </xf>
    <xf numFmtId="172" fontId="1" fillId="0" borderId="4" xfId="21" applyNumberFormat="1" applyBorder="1">
      <alignment/>
      <protection/>
    </xf>
    <xf numFmtId="172" fontId="1" fillId="0" borderId="10" xfId="21" applyNumberFormat="1" applyBorder="1">
      <alignment/>
      <protection/>
    </xf>
    <xf numFmtId="172" fontId="1" fillId="0" borderId="8" xfId="21" applyNumberFormat="1" applyBorder="1">
      <alignment/>
      <protection/>
    </xf>
    <xf numFmtId="172" fontId="1" fillId="0" borderId="11" xfId="21" applyNumberFormat="1" applyBorder="1">
      <alignment/>
      <protection/>
    </xf>
    <xf numFmtId="172" fontId="1" fillId="0" borderId="12" xfId="21" applyNumberFormat="1" applyBorder="1">
      <alignment/>
      <protection/>
    </xf>
    <xf numFmtId="3" fontId="1" fillId="0" borderId="1" xfId="21" applyNumberFormat="1" applyBorder="1">
      <alignment/>
      <protection/>
    </xf>
    <xf numFmtId="3" fontId="1" fillId="0" borderId="2" xfId="21" applyNumberFormat="1" applyBorder="1">
      <alignment/>
      <protection/>
    </xf>
    <xf numFmtId="3" fontId="1" fillId="0" borderId="0" xfId="21" applyNumberFormat="1" applyBorder="1">
      <alignment/>
      <protection/>
    </xf>
    <xf numFmtId="172" fontId="1" fillId="0" borderId="0" xfId="21" applyNumberFormat="1" quotePrefix="1">
      <alignment/>
      <protection/>
    </xf>
    <xf numFmtId="172" fontId="1" fillId="0" borderId="1" xfId="21" applyNumberFormat="1" applyBorder="1" quotePrefix="1">
      <alignment/>
      <protection/>
    </xf>
    <xf numFmtId="172" fontId="1" fillId="0" borderId="3" xfId="21" applyNumberFormat="1" applyBorder="1">
      <alignment/>
      <protection/>
    </xf>
    <xf numFmtId="170" fontId="1" fillId="0" borderId="0" xfId="21" applyNumberFormat="1">
      <alignment/>
      <protection/>
    </xf>
    <xf numFmtId="164" fontId="1" fillId="0" borderId="0" xfId="21" applyNumberFormat="1">
      <alignment/>
      <protection/>
    </xf>
    <xf numFmtId="167" fontId="1" fillId="0" borderId="1" xfId="21" applyNumberFormat="1" applyBorder="1">
      <alignment/>
      <protection/>
    </xf>
    <xf numFmtId="167" fontId="1" fillId="0" borderId="2" xfId="21" applyNumberFormat="1" applyBorder="1">
      <alignment/>
      <protection/>
    </xf>
    <xf numFmtId="168" fontId="1" fillId="0" borderId="0" xfId="21" applyNumberFormat="1">
      <alignment/>
      <protection/>
    </xf>
    <xf numFmtId="0" fontId="6" fillId="0" borderId="0" xfId="21" applyFont="1" applyBorder="1" applyAlignment="1">
      <alignment horizontal="centerContinuous"/>
      <protection/>
    </xf>
    <xf numFmtId="0" fontId="1" fillId="0" borderId="0" xfId="21" applyFont="1" applyAlignment="1">
      <alignment horizontal="centerContinuous"/>
      <protection/>
    </xf>
    <xf numFmtId="0" fontId="1" fillId="0" borderId="0" xfId="21" applyFill="1">
      <alignment/>
      <protection/>
    </xf>
    <xf numFmtId="172" fontId="1" fillId="0" borderId="0" xfId="21" applyNumberFormat="1" applyFont="1" applyBorder="1" applyAlignment="1">
      <alignment horizontal="centerContinuous"/>
      <protection/>
    </xf>
    <xf numFmtId="172" fontId="6" fillId="0" borderId="0" xfId="21" applyNumberFormat="1" applyFont="1" applyAlignment="1">
      <alignment horizontal="centerContinuous"/>
      <protection/>
    </xf>
    <xf numFmtId="172" fontId="1" fillId="0" borderId="0" xfId="21" applyNumberFormat="1" applyFill="1">
      <alignment/>
      <protection/>
    </xf>
    <xf numFmtId="172" fontId="1" fillId="0" borderId="1" xfId="21" applyNumberFormat="1" applyFont="1" applyBorder="1" applyAlignment="1">
      <alignment horizontal="right"/>
      <protection/>
    </xf>
    <xf numFmtId="172" fontId="6" fillId="0" borderId="0" xfId="21" applyNumberFormat="1" applyFont="1" applyBorder="1" applyAlignment="1">
      <alignment horizontal="centerContinuous"/>
      <protection/>
    </xf>
    <xf numFmtId="2" fontId="1" fillId="0" borderId="0" xfId="21" applyNumberFormat="1">
      <alignment/>
      <protection/>
    </xf>
    <xf numFmtId="0" fontId="8" fillId="0" borderId="0" xfId="21" applyFont="1">
      <alignment/>
      <protection/>
    </xf>
    <xf numFmtId="0" fontId="9" fillId="0" borderId="0" xfId="21" applyFont="1" applyBorder="1" applyAlignment="1">
      <alignment horizontal="right"/>
      <protection/>
    </xf>
    <xf numFmtId="0" fontId="10" fillId="0" borderId="0" xfId="21" applyFont="1" applyBorder="1">
      <alignment/>
      <protection/>
    </xf>
    <xf numFmtId="0" fontId="11" fillId="0" borderId="0" xfId="21" applyFont="1" applyBorder="1">
      <alignment/>
      <protection/>
    </xf>
    <xf numFmtId="0" fontId="10" fillId="0" borderId="0" xfId="21" applyFont="1" applyAlignment="1">
      <alignment horizontal="center"/>
      <protection/>
    </xf>
    <xf numFmtId="0" fontId="10" fillId="0" borderId="0" xfId="21" applyFont="1">
      <alignment/>
      <protection/>
    </xf>
    <xf numFmtId="0" fontId="10" fillId="0" borderId="0" xfId="21" applyFont="1" applyBorder="1" applyAlignment="1">
      <alignment horizontal="right"/>
      <protection/>
    </xf>
    <xf numFmtId="0" fontId="10" fillId="0" borderId="1" xfId="21" applyFont="1" applyBorder="1">
      <alignment/>
      <protection/>
    </xf>
    <xf numFmtId="0" fontId="8" fillId="0" borderId="1" xfId="21" applyFont="1" applyBorder="1">
      <alignment/>
      <protection/>
    </xf>
    <xf numFmtId="0" fontId="10" fillId="0" borderId="1" xfId="21" applyFont="1" applyBorder="1" applyAlignment="1">
      <alignment horizontal="right"/>
      <protection/>
    </xf>
    <xf numFmtId="172" fontId="8" fillId="0" borderId="0" xfId="21" applyNumberFormat="1" applyFont="1">
      <alignment/>
      <protection/>
    </xf>
    <xf numFmtId="172" fontId="8" fillId="0" borderId="2" xfId="21" applyNumberFormat="1" applyFont="1" applyBorder="1">
      <alignment/>
      <protection/>
    </xf>
    <xf numFmtId="0" fontId="9" fillId="0" borderId="0" xfId="21" applyFont="1">
      <alignment/>
      <protection/>
    </xf>
    <xf numFmtId="0" fontId="8" fillId="0" borderId="0" xfId="21" applyFont="1" applyBorder="1" applyAlignment="1">
      <alignment horizontal="right"/>
      <protection/>
    </xf>
    <xf numFmtId="0" fontId="8" fillId="0" borderId="1" xfId="21" applyFont="1" applyBorder="1" applyAlignment="1">
      <alignment horizontal="right"/>
      <protection/>
    </xf>
    <xf numFmtId="172" fontId="8" fillId="0" borderId="0" xfId="21" applyNumberFormat="1" applyFont="1" applyAlignment="1">
      <alignment horizontal="right"/>
      <protection/>
    </xf>
    <xf numFmtId="0" fontId="6" fillId="0" borderId="0" xfId="21" applyFont="1" applyAlignment="1">
      <alignment horizontal="right"/>
      <protection/>
    </xf>
    <xf numFmtId="173" fontId="1" fillId="0" borderId="0" xfId="21" applyNumberFormat="1" applyFont="1" applyAlignment="1">
      <alignment horizontal="right"/>
      <protection/>
    </xf>
    <xf numFmtId="173" fontId="1" fillId="0" borderId="1" xfId="21" applyNumberFormat="1" applyFont="1" applyBorder="1" applyAlignment="1">
      <alignment horizontal="right"/>
      <protection/>
    </xf>
    <xf numFmtId="173" fontId="1" fillId="0" borderId="2" xfId="21" applyNumberFormat="1" applyFont="1" applyBorder="1" applyAlignment="1">
      <alignment horizontal="right"/>
      <protection/>
    </xf>
    <xf numFmtId="169" fontId="1" fillId="0" borderId="0" xfId="21" applyNumberFormat="1" applyFont="1" applyBorder="1">
      <alignment/>
      <protection/>
    </xf>
    <xf numFmtId="169" fontId="1" fillId="0" borderId="0" xfId="21" applyNumberFormat="1" applyFont="1">
      <alignment/>
      <protection/>
    </xf>
    <xf numFmtId="169" fontId="1" fillId="0" borderId="2" xfId="21" applyNumberFormat="1" applyFont="1" applyBorder="1">
      <alignment/>
      <protection/>
    </xf>
    <xf numFmtId="0" fontId="4" fillId="0" borderId="0" xfId="21" applyFont="1" applyAlignment="1">
      <alignment/>
      <protection/>
    </xf>
    <xf numFmtId="0" fontId="1" fillId="0" borderId="0" xfId="21" applyFont="1" applyAlignment="1">
      <alignment horizontal="left"/>
      <protection/>
    </xf>
    <xf numFmtId="0" fontId="4" fillId="0" borderId="0" xfId="21" applyFont="1" applyAlignment="1">
      <alignment horizontal="centerContinuous"/>
      <protection/>
    </xf>
    <xf numFmtId="0" fontId="5" fillId="0" borderId="0" xfId="21" applyFont="1" applyAlignment="1">
      <alignment/>
      <protection/>
    </xf>
    <xf numFmtId="0" fontId="5" fillId="0" borderId="0" xfId="21" applyFont="1" applyAlignment="1">
      <alignment horizontal="center"/>
      <protection/>
    </xf>
    <xf numFmtId="0" fontId="1" fillId="0" borderId="0" xfId="21" applyFont="1" applyAlignment="1">
      <alignment/>
      <protection/>
    </xf>
    <xf numFmtId="171" fontId="1" fillId="0" borderId="0" xfId="21" applyNumberFormat="1" applyFont="1">
      <alignment/>
      <protection/>
    </xf>
    <xf numFmtId="172" fontId="1" fillId="0" borderId="0" xfId="21" applyNumberFormat="1" applyFont="1">
      <alignment/>
      <protection/>
    </xf>
    <xf numFmtId="171" fontId="1" fillId="0" borderId="0" xfId="21" applyNumberFormat="1" applyFont="1" applyBorder="1">
      <alignment/>
      <protection/>
    </xf>
    <xf numFmtId="171" fontId="1" fillId="0" borderId="13" xfId="21" applyNumberFormat="1" applyFont="1" applyBorder="1">
      <alignment/>
      <protection/>
    </xf>
    <xf numFmtId="172" fontId="1" fillId="0" borderId="13" xfId="21" applyNumberFormat="1" applyFont="1" applyBorder="1">
      <alignment/>
      <protection/>
    </xf>
    <xf numFmtId="170" fontId="1" fillId="0" borderId="0" xfId="21" applyNumberFormat="1" applyFont="1">
      <alignment/>
      <protection/>
    </xf>
    <xf numFmtId="172" fontId="1" fillId="0" borderId="0" xfId="21" applyNumberFormat="1" applyFont="1" applyAlignment="1">
      <alignment/>
      <protection/>
    </xf>
    <xf numFmtId="172" fontId="1" fillId="0" borderId="0" xfId="21" applyNumberFormat="1" applyFont="1" applyAlignment="1">
      <alignment horizontal="center"/>
      <protection/>
    </xf>
    <xf numFmtId="169" fontId="12" fillId="0" borderId="0" xfId="21" applyNumberFormat="1" applyFont="1" applyFill="1" applyAlignment="1" quotePrefix="1">
      <alignment horizontal="right"/>
      <protection/>
    </xf>
    <xf numFmtId="0" fontId="12" fillId="0" borderId="0" xfId="21" applyNumberFormat="1" applyFont="1" applyFill="1" applyAlignment="1" quotePrefix="1">
      <alignment horizontal="right"/>
      <protection/>
    </xf>
    <xf numFmtId="0" fontId="1" fillId="0" borderId="0" xfId="21" applyFont="1" applyAlignment="1" quotePrefix="1">
      <alignment/>
      <protection/>
    </xf>
    <xf numFmtId="0" fontId="4" fillId="0" borderId="0" xfId="21" applyFont="1" applyAlignment="1">
      <alignment horizontal="left"/>
      <protection/>
    </xf>
    <xf numFmtId="165" fontId="1" fillId="0" borderId="0" xfId="21" applyNumberFormat="1">
      <alignment/>
      <protection/>
    </xf>
    <xf numFmtId="0" fontId="1" fillId="0" borderId="0" xfId="21" applyFont="1" applyAlignment="1">
      <alignment horizontal="left"/>
      <protection/>
    </xf>
    <xf numFmtId="0" fontId="1" fillId="0" borderId="0" xfId="21" applyFont="1">
      <alignment/>
      <protection/>
    </xf>
    <xf numFmtId="172" fontId="1" fillId="0" borderId="2" xfId="21" applyNumberFormat="1" applyBorder="1" applyAlignment="1">
      <alignment horizontal="right"/>
      <protection/>
    </xf>
    <xf numFmtId="0" fontId="14" fillId="0" borderId="0" xfId="21" applyFont="1">
      <alignment/>
      <protection/>
    </xf>
    <xf numFmtId="172" fontId="1" fillId="0" borderId="0" xfId="21" applyNumberFormat="1" applyFont="1" applyAlignment="1">
      <alignment horizontal="right"/>
      <protection/>
    </xf>
    <xf numFmtId="183" fontId="1" fillId="0" borderId="0" xfId="21" applyNumberFormat="1" applyFont="1" applyBorder="1" applyAlignment="1">
      <alignment horizontal="right"/>
      <protection/>
    </xf>
    <xf numFmtId="180" fontId="1" fillId="0" borderId="0" xfId="21" applyNumberFormat="1" applyFont="1" applyBorder="1" applyAlignment="1">
      <alignment horizontal="right"/>
      <protection/>
    </xf>
    <xf numFmtId="172" fontId="1" fillId="0" borderId="0" xfId="21" applyNumberFormat="1" applyFont="1" applyAlignment="1">
      <alignment horizontal="center"/>
      <protection/>
    </xf>
    <xf numFmtId="183" fontId="1" fillId="0" borderId="0" xfId="21" applyNumberFormat="1" applyAlignment="1">
      <alignment horizontal="right"/>
      <protection/>
    </xf>
    <xf numFmtId="183" fontId="1" fillId="0" borderId="1" xfId="21" applyNumberFormat="1" applyBorder="1" applyAlignment="1">
      <alignment horizontal="right"/>
      <protection/>
    </xf>
    <xf numFmtId="166" fontId="1" fillId="0" borderId="0" xfId="21" applyNumberFormat="1" applyFont="1" applyAlignment="1">
      <alignment horizontal="right"/>
      <protection/>
    </xf>
    <xf numFmtId="174" fontId="1" fillId="2" borderId="0" xfId="22" applyNumberFormat="1" applyFont="1" applyFill="1" applyBorder="1" applyAlignment="1" applyProtection="1">
      <alignment horizontal="centerContinuous"/>
      <protection/>
    </xf>
    <xf numFmtId="174" fontId="1" fillId="2" borderId="1" xfId="22" applyNumberFormat="1" applyFont="1" applyFill="1" applyBorder="1" applyAlignment="1" applyProtection="1">
      <alignment/>
      <protection/>
    </xf>
    <xf numFmtId="174" fontId="8" fillId="2" borderId="3" xfId="22" applyNumberFormat="1" applyFont="1" applyFill="1" applyBorder="1" applyAlignment="1" applyProtection="1">
      <alignment/>
      <protection/>
    </xf>
    <xf numFmtId="174" fontId="8" fillId="2" borderId="0" xfId="22" applyNumberFormat="1" applyFont="1" applyFill="1" applyBorder="1" applyAlignment="1" applyProtection="1">
      <alignment/>
      <protection/>
    </xf>
    <xf numFmtId="174" fontId="0" fillId="2" borderId="0" xfId="22" applyNumberFormat="1" applyFont="1" applyFill="1" applyBorder="1" applyAlignment="1" applyProtection="1">
      <alignment horizontal="center" wrapText="1"/>
      <protection/>
    </xf>
    <xf numFmtId="174" fontId="0" fillId="2" borderId="1" xfId="22" applyNumberFormat="1" applyFont="1" applyFill="1" applyBorder="1" applyAlignment="1" applyProtection="1">
      <alignment/>
      <protection/>
    </xf>
    <xf numFmtId="174" fontId="1" fillId="2" borderId="0" xfId="22" applyNumberFormat="1" applyFont="1" applyFill="1" applyBorder="1" applyAlignment="1" applyProtection="1">
      <alignment horizontal="right"/>
      <protection/>
    </xf>
    <xf numFmtId="9" fontId="1" fillId="2" borderId="0" xfId="22" applyFont="1" applyFill="1" applyBorder="1" applyAlignment="1" applyProtection="1">
      <alignment horizontal="right"/>
      <protection/>
    </xf>
    <xf numFmtId="174" fontId="1" fillId="2" borderId="7" xfId="22" applyNumberFormat="1" applyFont="1" applyFill="1" applyBorder="1" applyAlignment="1" applyProtection="1">
      <alignment horizontal="right"/>
      <protection/>
    </xf>
    <xf numFmtId="174" fontId="1" fillId="2" borderId="0" xfId="22" applyNumberFormat="1" applyFont="1" applyFill="1" applyBorder="1" applyAlignment="1" applyProtection="1" quotePrefix="1">
      <alignment horizontal="right"/>
      <protection/>
    </xf>
    <xf numFmtId="174" fontId="1" fillId="2" borderId="2" xfId="22" applyNumberFormat="1" applyFont="1" applyFill="1" applyBorder="1" applyAlignment="1" applyProtection="1">
      <alignment horizontal="right"/>
      <protection/>
    </xf>
    <xf numFmtId="174" fontId="1" fillId="2" borderId="14" xfId="22" applyNumberFormat="1" applyFont="1" applyFill="1" applyBorder="1" applyAlignment="1" applyProtection="1">
      <alignment horizontal="right"/>
      <protection/>
    </xf>
    <xf numFmtId="174" fontId="1" fillId="2" borderId="3" xfId="22" applyNumberFormat="1" applyFont="1" applyFill="1" applyBorder="1" applyAlignment="1" applyProtection="1">
      <alignment horizontal="right"/>
      <protection/>
    </xf>
    <xf numFmtId="174" fontId="1" fillId="2" borderId="5" xfId="22" applyNumberFormat="1" applyFont="1" applyFill="1" applyBorder="1" applyAlignment="1" applyProtection="1">
      <alignment horizontal="right"/>
      <protection/>
    </xf>
    <xf numFmtId="174" fontId="1" fillId="2" borderId="0" xfId="22" applyNumberFormat="1" applyFill="1" applyBorder="1" applyAlignment="1" applyProtection="1" quotePrefix="1">
      <alignment horizontal="right"/>
      <protection/>
    </xf>
    <xf numFmtId="174" fontId="1" fillId="2" borderId="7" xfId="22" applyNumberFormat="1" applyFill="1" applyBorder="1" applyAlignment="1" applyProtection="1" quotePrefix="1">
      <alignment horizontal="right"/>
      <protection/>
    </xf>
    <xf numFmtId="174" fontId="1" fillId="2" borderId="2" xfId="22" applyNumberFormat="1" applyFont="1" applyFill="1" applyBorder="1" applyAlignment="1" applyProtection="1" quotePrefix="1">
      <alignment horizontal="right"/>
      <protection/>
    </xf>
    <xf numFmtId="174" fontId="1" fillId="2" borderId="14" xfId="22" applyNumberFormat="1" applyFont="1" applyFill="1" applyBorder="1" applyAlignment="1" applyProtection="1" quotePrefix="1">
      <alignment horizontal="right"/>
      <protection/>
    </xf>
    <xf numFmtId="174" fontId="1" fillId="2" borderId="1" xfId="22" applyNumberFormat="1" applyFont="1" applyFill="1" applyBorder="1" applyAlignment="1" applyProtection="1">
      <alignment horizontal="right"/>
      <protection/>
    </xf>
    <xf numFmtId="174" fontId="1" fillId="2" borderId="9" xfId="22" applyNumberFormat="1" applyFont="1" applyFill="1" applyBorder="1" applyAlignment="1" applyProtection="1">
      <alignment horizontal="right"/>
      <protection/>
    </xf>
    <xf numFmtId="174" fontId="1" fillId="2" borderId="0" xfId="22" applyNumberFormat="1" applyFont="1" applyFill="1" applyBorder="1" applyAlignment="1" applyProtection="1">
      <alignment/>
      <protection/>
    </xf>
    <xf numFmtId="174" fontId="1" fillId="2" borderId="14" xfId="22" applyNumberFormat="1" applyFont="1" applyFill="1" applyBorder="1" applyAlignment="1" applyProtection="1">
      <alignment/>
      <protection/>
    </xf>
    <xf numFmtId="174" fontId="1" fillId="2" borderId="3" xfId="22" applyNumberFormat="1" applyFont="1" applyFill="1" applyBorder="1" applyAlignment="1" applyProtection="1">
      <alignment/>
      <protection/>
    </xf>
    <xf numFmtId="174" fontId="8" fillId="2" borderId="4" xfId="22" applyNumberFormat="1" applyFont="1" applyFill="1" applyBorder="1" applyAlignment="1" applyProtection="1">
      <alignment/>
      <protection/>
    </xf>
    <xf numFmtId="174" fontId="4" fillId="2" borderId="6" xfId="22" applyNumberFormat="1" applyFont="1" applyFill="1" applyBorder="1" applyAlignment="1" applyProtection="1">
      <alignment horizontal="right"/>
      <protection/>
    </xf>
    <xf numFmtId="174" fontId="4" fillId="2" borderId="7" xfId="22" applyNumberFormat="1" applyFont="1" applyFill="1" applyBorder="1" applyAlignment="1" applyProtection="1">
      <alignment horizontal="right"/>
      <protection/>
    </xf>
    <xf numFmtId="174" fontId="4" fillId="2" borderId="0" xfId="22" applyNumberFormat="1" applyFont="1" applyFill="1" applyBorder="1" applyAlignment="1" applyProtection="1">
      <alignment horizontal="right"/>
      <protection/>
    </xf>
    <xf numFmtId="174" fontId="4" fillId="2" borderId="15" xfId="22" applyNumberFormat="1" applyFont="1" applyFill="1" applyBorder="1" applyAlignment="1" applyProtection="1">
      <alignment horizontal="right"/>
      <protection/>
    </xf>
    <xf numFmtId="174" fontId="4" fillId="2" borderId="14" xfId="22" applyNumberFormat="1" applyFont="1" applyFill="1" applyBorder="1" applyAlignment="1" applyProtection="1">
      <alignment horizontal="right"/>
      <protection/>
    </xf>
    <xf numFmtId="174" fontId="4" fillId="2" borderId="2" xfId="22" applyNumberFormat="1" applyFont="1" applyFill="1" applyBorder="1" applyAlignment="1" applyProtection="1">
      <alignment horizontal="right"/>
      <protection/>
    </xf>
    <xf numFmtId="174" fontId="4" fillId="2" borderId="6" xfId="22" applyNumberFormat="1" applyFont="1" applyFill="1" applyBorder="1" applyAlignment="1" applyProtection="1" quotePrefix="1">
      <alignment horizontal="right"/>
      <protection/>
    </xf>
    <xf numFmtId="174" fontId="4" fillId="2" borderId="0" xfId="22" applyNumberFormat="1" applyFont="1" applyFill="1" applyBorder="1" applyAlignment="1" applyProtection="1" quotePrefix="1">
      <alignment horizontal="right"/>
      <protection/>
    </xf>
    <xf numFmtId="164" fontId="1" fillId="2" borderId="0" xfId="22" applyNumberFormat="1" applyFont="1" applyFill="1" applyBorder="1" applyAlignment="1" applyProtection="1">
      <alignment/>
      <protection/>
    </xf>
    <xf numFmtId="174" fontId="1" fillId="2" borderId="7" xfId="22" applyNumberFormat="1" applyFont="1" applyFill="1" applyBorder="1" applyAlignment="1" applyProtection="1" quotePrefix="1">
      <alignment horizontal="right"/>
      <protection/>
    </xf>
    <xf numFmtId="174" fontId="1" fillId="2" borderId="7" xfId="22" applyNumberFormat="1" applyFont="1" applyFill="1" applyBorder="1" applyAlignment="1" applyProtection="1">
      <alignment/>
      <protection/>
    </xf>
    <xf numFmtId="182" fontId="1" fillId="2" borderId="0" xfId="22" applyNumberFormat="1" applyFont="1" applyFill="1" applyBorder="1" applyAlignment="1" applyProtection="1">
      <alignment horizontal="right"/>
      <protection/>
    </xf>
    <xf numFmtId="179" fontId="1" fillId="2" borderId="7" xfId="22" applyNumberFormat="1" applyFont="1" applyFill="1" applyBorder="1" applyAlignment="1" applyProtection="1">
      <alignment horizontal="right"/>
      <protection/>
    </xf>
    <xf numFmtId="174" fontId="8" fillId="2" borderId="3" xfId="22" applyNumberFormat="1" applyFont="1" applyFill="1" applyBorder="1" applyAlignment="1" applyProtection="1">
      <alignment/>
      <protection/>
    </xf>
    <xf numFmtId="174" fontId="8" fillId="2" borderId="5" xfId="22" applyNumberFormat="1" applyFont="1" applyFill="1" applyBorder="1" applyAlignment="1" applyProtection="1">
      <alignment/>
      <protection/>
    </xf>
    <xf numFmtId="174" fontId="8" fillId="2" borderId="4" xfId="22" applyNumberFormat="1" applyFont="1" applyFill="1" applyBorder="1" applyAlignment="1" applyProtection="1">
      <alignment/>
      <protection/>
    </xf>
    <xf numFmtId="174" fontId="1" fillId="2" borderId="7" xfId="22" applyNumberFormat="1" applyFont="1" applyFill="1" applyBorder="1" applyAlignment="1" applyProtection="1">
      <alignment/>
      <protection/>
    </xf>
    <xf numFmtId="174" fontId="1" fillId="2" borderId="1" xfId="22" applyNumberFormat="1" applyFont="1" applyFill="1" applyBorder="1" applyAlignment="1" applyProtection="1" quotePrefix="1">
      <alignment horizontal="right"/>
      <protection/>
    </xf>
    <xf numFmtId="174" fontId="1" fillId="2" borderId="5" xfId="22" applyNumberFormat="1" applyFont="1" applyFill="1" applyBorder="1" applyAlignment="1" applyProtection="1">
      <alignment/>
      <protection/>
    </xf>
    <xf numFmtId="174" fontId="1" fillId="2" borderId="9" xfId="22" applyNumberFormat="1" applyFont="1" applyFill="1" applyBorder="1" applyAlignment="1" applyProtection="1">
      <alignment/>
      <protection/>
    </xf>
    <xf numFmtId="174" fontId="1" fillId="2" borderId="0" xfId="22" applyNumberFormat="1" applyFill="1" applyBorder="1" applyAlignment="1" applyProtection="1">
      <alignment horizontal="right"/>
      <protection/>
    </xf>
    <xf numFmtId="165" fontId="1" fillId="0" borderId="2" xfId="21" applyNumberFormat="1" applyFont="1" applyBorder="1">
      <alignment/>
      <protection/>
    </xf>
    <xf numFmtId="171" fontId="1" fillId="0" borderId="2" xfId="21" applyNumberFormat="1" applyBorder="1">
      <alignment/>
      <protection/>
    </xf>
    <xf numFmtId="0" fontId="5" fillId="0" borderId="0" xfId="21" applyFont="1" applyBorder="1" applyAlignment="1">
      <alignment horizontal="center"/>
      <protection/>
    </xf>
    <xf numFmtId="0" fontId="1" fillId="0" borderId="0" xfId="20" applyFont="1" applyAlignment="1">
      <alignment vertical="center"/>
      <protection/>
    </xf>
    <xf numFmtId="0" fontId="1" fillId="0" borderId="0" xfId="20" applyFont="1" applyBorder="1" applyAlignment="1">
      <alignment vertical="center"/>
      <protection/>
    </xf>
    <xf numFmtId="0" fontId="4" fillId="0" borderId="0" xfId="20" applyFont="1" applyAlignment="1">
      <alignment vertical="center"/>
      <protection/>
    </xf>
    <xf numFmtId="0" fontId="1" fillId="0" borderId="0" xfId="20" applyFont="1" applyFill="1" applyAlignment="1">
      <alignment vertical="center"/>
      <protection/>
    </xf>
    <xf numFmtId="0" fontId="1" fillId="0" borderId="0" xfId="20" applyFont="1" applyAlignment="1">
      <alignment horizontal="right"/>
      <protection/>
    </xf>
    <xf numFmtId="0" fontId="1" fillId="0" borderId="0" xfId="20" applyFont="1" applyFill="1">
      <alignment/>
      <protection/>
    </xf>
    <xf numFmtId="0" fontId="1" fillId="0" borderId="0" xfId="20" applyFont="1">
      <alignment/>
      <protection/>
    </xf>
    <xf numFmtId="0" fontId="1" fillId="0" borderId="0" xfId="20" applyFont="1" applyFill="1" applyAlignment="1">
      <alignment horizontal="right"/>
      <protection/>
    </xf>
    <xf numFmtId="0" fontId="1" fillId="0" borderId="0" xfId="20" applyFont="1" applyBorder="1">
      <alignment/>
      <protection/>
    </xf>
    <xf numFmtId="0" fontId="1" fillId="0" borderId="0" xfId="20" applyFont="1" applyAlignment="1">
      <alignment horizontal="center"/>
      <protection/>
    </xf>
    <xf numFmtId="0" fontId="1" fillId="0" borderId="0" xfId="20" applyFont="1" applyAlignment="1">
      <alignment horizontal="centerContinuous"/>
      <protection/>
    </xf>
    <xf numFmtId="0" fontId="1" fillId="0" borderId="1" xfId="20" applyFont="1" applyBorder="1">
      <alignment/>
      <protection/>
    </xf>
    <xf numFmtId="184" fontId="1" fillId="0" borderId="1" xfId="20" applyNumberFormat="1" applyFont="1" applyFill="1" applyBorder="1" applyAlignment="1" applyProtection="1">
      <alignment horizontal="right"/>
      <protection/>
    </xf>
    <xf numFmtId="0" fontId="4" fillId="0" borderId="0" xfId="20" applyFont="1">
      <alignment/>
      <protection/>
    </xf>
    <xf numFmtId="185" fontId="1" fillId="0" borderId="0" xfId="20" applyNumberFormat="1" applyFont="1" applyAlignment="1" applyProtection="1">
      <alignment horizontal="right"/>
      <protection/>
    </xf>
    <xf numFmtId="0" fontId="1" fillId="0" borderId="0" xfId="20" applyFont="1" applyFill="1" applyBorder="1">
      <alignment/>
      <protection/>
    </xf>
    <xf numFmtId="0" fontId="4" fillId="0" borderId="0" xfId="20" applyFont="1" applyFill="1" applyBorder="1">
      <alignment/>
      <protection/>
    </xf>
    <xf numFmtId="185" fontId="1" fillId="0" borderId="0" xfId="20" applyNumberFormat="1" applyFont="1" applyFill="1" applyBorder="1" applyAlignment="1">
      <alignment horizontal="right"/>
      <protection/>
    </xf>
    <xf numFmtId="185" fontId="1" fillId="0" borderId="1" xfId="20" applyNumberFormat="1" applyFont="1" applyFill="1" applyBorder="1" applyAlignment="1">
      <alignment horizontal="right"/>
      <protection/>
    </xf>
    <xf numFmtId="37" fontId="1" fillId="0" borderId="0" xfId="20" applyNumberFormat="1" applyFont="1" applyBorder="1" applyAlignment="1" applyProtection="1">
      <alignment horizontal="left"/>
      <protection/>
    </xf>
    <xf numFmtId="185" fontId="1" fillId="0" borderId="0" xfId="20" applyNumberFormat="1" applyFont="1" applyBorder="1" applyAlignment="1">
      <alignment horizontal="right"/>
      <protection/>
    </xf>
    <xf numFmtId="177" fontId="4" fillId="0" borderId="0" xfId="20" applyNumberFormat="1" applyFont="1" applyFill="1" applyBorder="1" applyProtection="1">
      <alignment/>
      <protection/>
    </xf>
    <xf numFmtId="185" fontId="1" fillId="0" borderId="2" xfId="20" applyNumberFormat="1" applyFont="1" applyFill="1" applyBorder="1" applyProtection="1">
      <alignment/>
      <protection/>
    </xf>
    <xf numFmtId="185" fontId="1" fillId="0" borderId="0" xfId="20" applyNumberFormat="1" applyFont="1" applyFill="1" applyBorder="1" applyProtection="1">
      <alignment/>
      <protection/>
    </xf>
    <xf numFmtId="185" fontId="1" fillId="0" borderId="1" xfId="20" applyNumberFormat="1" applyFont="1" applyFill="1" applyBorder="1" applyAlignment="1" applyProtection="1">
      <alignment horizontal="right"/>
      <protection/>
    </xf>
    <xf numFmtId="185" fontId="4" fillId="0" borderId="0" xfId="20" applyNumberFormat="1" applyFont="1" applyFill="1" applyBorder="1" applyAlignment="1" applyProtection="1">
      <alignment horizontal="right"/>
      <protection/>
    </xf>
    <xf numFmtId="185" fontId="1" fillId="0" borderId="0" xfId="20" applyNumberFormat="1" applyFont="1" applyFill="1" applyBorder="1" applyAlignment="1" applyProtection="1">
      <alignment horizontal="right"/>
      <protection/>
    </xf>
    <xf numFmtId="37" fontId="1" fillId="0" borderId="0" xfId="20" applyNumberFormat="1" applyFont="1">
      <alignment/>
      <protection/>
    </xf>
    <xf numFmtId="37" fontId="1" fillId="0" borderId="0" xfId="20" applyNumberFormat="1" applyFont="1" applyAlignment="1">
      <alignment horizontal="centerContinuous"/>
      <protection/>
    </xf>
    <xf numFmtId="37" fontId="1" fillId="0" borderId="1" xfId="20" applyNumberFormat="1" applyFont="1" applyBorder="1">
      <alignment/>
      <protection/>
    </xf>
    <xf numFmtId="37" fontId="4" fillId="0" borderId="1" xfId="20" applyNumberFormat="1" applyFont="1" applyBorder="1" applyAlignment="1" applyProtection="1">
      <alignment horizontal="right"/>
      <protection/>
    </xf>
    <xf numFmtId="37" fontId="1" fillId="0" borderId="1" xfId="20" applyNumberFormat="1" applyFont="1" applyBorder="1" applyAlignment="1">
      <alignment horizontal="right"/>
      <protection/>
    </xf>
    <xf numFmtId="0" fontId="4" fillId="0" borderId="0" xfId="20" applyFont="1" applyBorder="1">
      <alignment/>
      <protection/>
    </xf>
    <xf numFmtId="37" fontId="1" fillId="0" borderId="0" xfId="20" applyNumberFormat="1" applyFont="1" applyBorder="1">
      <alignment/>
      <protection/>
    </xf>
    <xf numFmtId="37" fontId="4" fillId="0" borderId="0" xfId="20" applyNumberFormat="1" applyFont="1" applyBorder="1" applyAlignment="1" applyProtection="1">
      <alignment horizontal="right"/>
      <protection/>
    </xf>
    <xf numFmtId="37" fontId="1" fillId="0" borderId="0" xfId="20" applyNumberFormat="1" applyFont="1" applyBorder="1" applyAlignment="1">
      <alignment horizontal="right"/>
      <protection/>
    </xf>
    <xf numFmtId="184" fontId="1" fillId="0" borderId="0" xfId="20" applyNumberFormat="1" applyFont="1" applyFill="1" applyBorder="1" applyAlignment="1" applyProtection="1" quotePrefix="1">
      <alignment horizontal="right"/>
      <protection/>
    </xf>
    <xf numFmtId="184" fontId="1" fillId="0" borderId="0" xfId="20" applyNumberFormat="1" applyFont="1" applyFill="1" applyBorder="1" applyAlignment="1" applyProtection="1">
      <alignment horizontal="right"/>
      <protection/>
    </xf>
    <xf numFmtId="37" fontId="1" fillId="0" borderId="0" xfId="20" applyNumberFormat="1" applyFont="1" applyBorder="1" applyProtection="1">
      <alignment/>
      <protection/>
    </xf>
    <xf numFmtId="37" fontId="1" fillId="0" borderId="0" xfId="20" applyNumberFormat="1" applyFont="1" applyBorder="1" applyAlignment="1" applyProtection="1">
      <alignment horizontal="right"/>
      <protection/>
    </xf>
    <xf numFmtId="185" fontId="1" fillId="0" borderId="0" xfId="20" applyNumberFormat="1" applyFont="1" applyBorder="1" applyAlignment="1" applyProtection="1">
      <alignment/>
      <protection/>
    </xf>
    <xf numFmtId="185" fontId="1" fillId="0" borderId="0" xfId="20" applyNumberFormat="1" applyFont="1" applyBorder="1" applyProtection="1">
      <alignment/>
      <protection/>
    </xf>
    <xf numFmtId="181" fontId="4" fillId="0" borderId="0" xfId="20" applyNumberFormat="1" applyFont="1" applyBorder="1" applyProtection="1">
      <alignment/>
      <protection/>
    </xf>
    <xf numFmtId="37" fontId="1" fillId="0" borderId="0" xfId="20" applyNumberFormat="1" applyFont="1" applyBorder="1" applyAlignment="1">
      <alignment horizontal="left"/>
      <protection/>
    </xf>
    <xf numFmtId="37" fontId="1" fillId="0" borderId="0" xfId="20" applyNumberFormat="1" applyFont="1" applyBorder="1" applyAlignment="1" applyProtection="1" quotePrefix="1">
      <alignment horizontal="right"/>
      <protection/>
    </xf>
    <xf numFmtId="185" fontId="1" fillId="0" borderId="1" xfId="20" applyNumberFormat="1" applyFont="1" applyBorder="1" applyAlignment="1" applyProtection="1" quotePrefix="1">
      <alignment horizontal="right"/>
      <protection/>
    </xf>
    <xf numFmtId="185" fontId="1" fillId="0" borderId="1" xfId="20" applyNumberFormat="1" applyFont="1" applyBorder="1" applyProtection="1">
      <alignment/>
      <protection/>
    </xf>
    <xf numFmtId="185" fontId="1" fillId="0" borderId="0" xfId="20" applyNumberFormat="1" applyFont="1" applyBorder="1" applyAlignment="1" applyProtection="1">
      <alignment horizontal="right"/>
      <protection/>
    </xf>
    <xf numFmtId="185" fontId="1" fillId="0" borderId="0" xfId="20" applyNumberFormat="1" applyFont="1" applyProtection="1" quotePrefix="1">
      <alignment/>
      <protection/>
    </xf>
    <xf numFmtId="184" fontId="1" fillId="0" borderId="0" xfId="20" applyNumberFormat="1" applyFont="1" applyBorder="1" applyProtection="1">
      <alignment/>
      <protection/>
    </xf>
    <xf numFmtId="185" fontId="1" fillId="0" borderId="2" xfId="20" applyNumberFormat="1" applyFont="1" applyBorder="1" applyAlignment="1">
      <alignment/>
      <protection/>
    </xf>
    <xf numFmtId="184" fontId="1" fillId="0" borderId="0" xfId="20" applyNumberFormat="1" applyFont="1" applyBorder="1" applyAlignment="1" applyProtection="1">
      <alignment horizontal="left"/>
      <protection/>
    </xf>
    <xf numFmtId="185" fontId="4" fillId="0" borderId="0" xfId="20" applyNumberFormat="1" applyFont="1" applyBorder="1" applyAlignment="1" applyProtection="1">
      <alignment horizontal="right"/>
      <protection/>
    </xf>
    <xf numFmtId="185" fontId="4" fillId="0" borderId="0" xfId="20" applyNumberFormat="1" applyFont="1" applyBorder="1" applyAlignment="1">
      <alignment/>
      <protection/>
    </xf>
    <xf numFmtId="185" fontId="4" fillId="0" borderId="0" xfId="20" applyNumberFormat="1" applyFont="1" applyBorder="1" applyAlignment="1" applyProtection="1">
      <alignment/>
      <protection/>
    </xf>
    <xf numFmtId="185" fontId="4" fillId="0" borderId="0" xfId="20" applyNumberFormat="1" applyFont="1" applyBorder="1" applyAlignment="1" applyProtection="1" quotePrefix="1">
      <alignment horizontal="left"/>
      <protection/>
    </xf>
    <xf numFmtId="185" fontId="4" fillId="0" borderId="0" xfId="20" applyNumberFormat="1" applyFont="1" applyBorder="1" applyAlignment="1" applyProtection="1" quotePrefix="1">
      <alignment horizontal="right"/>
      <protection/>
    </xf>
    <xf numFmtId="185" fontId="1" fillId="0" borderId="0" xfId="20" applyNumberFormat="1" applyFont="1" applyBorder="1" applyAlignment="1" applyProtection="1" quotePrefix="1">
      <alignment horizontal="right"/>
      <protection/>
    </xf>
    <xf numFmtId="185" fontId="15" fillId="0" borderId="0" xfId="20" applyNumberFormat="1" applyFont="1" applyBorder="1">
      <alignment/>
      <protection/>
    </xf>
    <xf numFmtId="0" fontId="1" fillId="0" borderId="0" xfId="20" applyFont="1" applyBorder="1" applyAlignment="1">
      <alignment horizontal="left"/>
      <protection/>
    </xf>
    <xf numFmtId="185" fontId="4" fillId="0" borderId="0" xfId="20" applyNumberFormat="1" applyFont="1" applyBorder="1" applyProtection="1">
      <alignment/>
      <protection/>
    </xf>
    <xf numFmtId="183" fontId="1" fillId="0" borderId="0" xfId="21" applyNumberFormat="1" applyFont="1" applyAlignment="1">
      <alignment horizontal="right"/>
      <protection/>
    </xf>
    <xf numFmtId="0" fontId="1" fillId="0" borderId="0" xfId="21" applyFont="1" applyAlignment="1">
      <alignment horizontal="right"/>
      <protection/>
    </xf>
    <xf numFmtId="0" fontId="1" fillId="0" borderId="6" xfId="21" applyFont="1" applyBorder="1">
      <alignment/>
      <protection/>
    </xf>
    <xf numFmtId="172" fontId="1" fillId="0" borderId="1" xfId="21" applyNumberFormat="1" applyBorder="1" applyAlignment="1">
      <alignment horizontal="right"/>
      <protection/>
    </xf>
    <xf numFmtId="0" fontId="1" fillId="0" borderId="0" xfId="21" applyFont="1" applyBorder="1">
      <alignment/>
      <protection/>
    </xf>
    <xf numFmtId="183" fontId="1" fillId="0" borderId="2" xfId="21" applyNumberFormat="1" applyBorder="1" applyAlignment="1">
      <alignment horizontal="right"/>
      <protection/>
    </xf>
    <xf numFmtId="0" fontId="1" fillId="0" borderId="0" xfId="21" applyFont="1" applyFill="1">
      <alignment/>
      <protection/>
    </xf>
    <xf numFmtId="172" fontId="1" fillId="0" borderId="0" xfId="21" applyNumberFormat="1" applyFont="1" applyAlignment="1" quotePrefix="1">
      <alignment horizontal="right"/>
      <protection/>
    </xf>
    <xf numFmtId="0" fontId="6" fillId="0" borderId="0" xfId="21" applyFont="1" applyBorder="1" applyAlignment="1">
      <alignment/>
      <protection/>
    </xf>
    <xf numFmtId="0" fontId="1" fillId="0" borderId="1" xfId="20" applyFont="1" applyBorder="1" applyAlignment="1">
      <alignment horizontal="right"/>
      <protection/>
    </xf>
    <xf numFmtId="0" fontId="1" fillId="0" borderId="1" xfId="20" applyFont="1" applyFill="1" applyBorder="1">
      <alignment/>
      <protection/>
    </xf>
    <xf numFmtId="15" fontId="1" fillId="0" borderId="0" xfId="20" applyNumberFormat="1" applyFont="1" applyAlignment="1" quotePrefix="1">
      <alignment horizontal="right"/>
      <protection/>
    </xf>
    <xf numFmtId="184" fontId="6" fillId="0" borderId="0" xfId="20" applyNumberFormat="1" applyFont="1" applyBorder="1" applyProtection="1">
      <alignment/>
      <protection/>
    </xf>
    <xf numFmtId="3" fontId="1" fillId="0" borderId="1" xfId="20" applyNumberFormat="1" applyFont="1" applyFill="1" applyBorder="1">
      <alignment/>
      <protection/>
    </xf>
    <xf numFmtId="177" fontId="1" fillId="0" borderId="1" xfId="15" applyNumberFormat="1" applyFont="1" applyFill="1" applyBorder="1" applyAlignment="1">
      <alignment/>
    </xf>
    <xf numFmtId="183" fontId="1" fillId="0" borderId="0" xfId="21" applyNumberFormat="1" applyFont="1" applyAlignment="1">
      <alignment horizontal="right"/>
      <protection/>
    </xf>
    <xf numFmtId="183" fontId="1" fillId="0" borderId="0" xfId="21" applyNumberFormat="1" applyFont="1">
      <alignment/>
      <protection/>
    </xf>
    <xf numFmtId="183" fontId="1" fillId="0" borderId="2" xfId="21" applyNumberFormat="1" applyFont="1" applyBorder="1" applyAlignment="1">
      <alignment horizontal="right"/>
      <protection/>
    </xf>
    <xf numFmtId="0" fontId="4" fillId="0" borderId="1" xfId="20" applyFont="1" applyBorder="1">
      <alignment/>
      <protection/>
    </xf>
    <xf numFmtId="184" fontId="5" fillId="0" borderId="0" xfId="20" applyNumberFormat="1" applyFont="1" applyFill="1" applyBorder="1" applyAlignment="1" applyProtection="1">
      <alignment horizontal="left"/>
      <protection/>
    </xf>
    <xf numFmtId="184" fontId="5" fillId="0" borderId="0" xfId="20" applyNumberFormat="1" applyFont="1" applyFill="1" applyBorder="1" applyAlignment="1" applyProtection="1">
      <alignment horizontal="right"/>
      <protection/>
    </xf>
    <xf numFmtId="0" fontId="6" fillId="0" borderId="0" xfId="20" applyFont="1" applyBorder="1">
      <alignment/>
      <protection/>
    </xf>
    <xf numFmtId="0" fontId="1" fillId="2" borderId="0" xfId="0" applyFont="1" applyFill="1" applyAlignment="1">
      <alignment/>
    </xf>
    <xf numFmtId="0" fontId="16" fillId="2" borderId="0" xfId="0" applyFont="1" applyFill="1" applyAlignment="1" applyProtection="1">
      <alignment/>
      <protection/>
    </xf>
    <xf numFmtId="0" fontId="1" fillId="2" borderId="0" xfId="0" applyFont="1" applyFill="1" applyAlignment="1" applyProtection="1">
      <alignment/>
      <protection/>
    </xf>
    <xf numFmtId="0" fontId="4" fillId="2" borderId="0" xfId="0" applyFont="1" applyFill="1" applyAlignment="1" applyProtection="1">
      <alignment/>
      <protection/>
    </xf>
    <xf numFmtId="0" fontId="16" fillId="2" borderId="0" xfId="0" applyFont="1" applyFill="1" applyAlignment="1" applyProtection="1">
      <alignment horizontal="right"/>
      <protection/>
    </xf>
    <xf numFmtId="0" fontId="1" fillId="2" borderId="4" xfId="0" applyFont="1" applyFill="1" applyBorder="1" applyAlignment="1">
      <alignment/>
    </xf>
    <xf numFmtId="0" fontId="1" fillId="2" borderId="3" xfId="0" applyFont="1" applyFill="1" applyBorder="1" applyAlignment="1" applyProtection="1">
      <alignment/>
      <protection/>
    </xf>
    <xf numFmtId="0" fontId="4" fillId="2" borderId="3" xfId="0" applyFont="1" applyFill="1" applyBorder="1" applyAlignment="1" applyProtection="1">
      <alignment/>
      <protection/>
    </xf>
    <xf numFmtId="0" fontId="1" fillId="2" borderId="5" xfId="0" applyFont="1" applyFill="1" applyBorder="1" applyAlignment="1" applyProtection="1">
      <alignment/>
      <protection/>
    </xf>
    <xf numFmtId="0" fontId="16" fillId="2" borderId="6" xfId="0" applyFont="1" applyFill="1" applyBorder="1" applyAlignment="1" applyProtection="1">
      <alignment horizontal="centerContinuous"/>
      <protection locked="0"/>
    </xf>
    <xf numFmtId="0" fontId="16" fillId="2" borderId="0" xfId="0" applyFont="1" applyFill="1" applyBorder="1" applyAlignment="1" applyProtection="1">
      <alignment horizontal="centerContinuous"/>
      <protection locked="0"/>
    </xf>
    <xf numFmtId="0" fontId="1" fillId="2" borderId="7" xfId="0" applyFont="1" applyFill="1" applyBorder="1" applyAlignment="1" applyProtection="1">
      <alignment horizontal="centerContinuous"/>
      <protection/>
    </xf>
    <xf numFmtId="0" fontId="1" fillId="2" borderId="8" xfId="0" applyFont="1" applyFill="1" applyBorder="1" applyAlignment="1">
      <alignment/>
    </xf>
    <xf numFmtId="0" fontId="1" fillId="2" borderId="1" xfId="0" applyFont="1" applyFill="1" applyBorder="1" applyAlignment="1" applyProtection="1">
      <alignment/>
      <protection/>
    </xf>
    <xf numFmtId="0" fontId="1" fillId="0" borderId="0" xfId="20" applyFont="1" applyFill="1" applyAlignment="1">
      <alignment horizontal="center"/>
      <protection/>
    </xf>
    <xf numFmtId="0" fontId="4" fillId="2" borderId="1" xfId="0" applyFont="1" applyFill="1" applyBorder="1" applyAlignment="1" applyProtection="1">
      <alignment/>
      <protection/>
    </xf>
    <xf numFmtId="0" fontId="1" fillId="2" borderId="9" xfId="0" applyFont="1" applyFill="1" applyBorder="1" applyAlignment="1" applyProtection="1">
      <alignment/>
      <protection/>
    </xf>
    <xf numFmtId="0" fontId="10" fillId="2" borderId="0" xfId="0" applyFont="1" applyFill="1" applyBorder="1" applyAlignment="1" applyProtection="1">
      <alignment horizontal="centerContinuous"/>
      <protection/>
    </xf>
    <xf numFmtId="0" fontId="4" fillId="2" borderId="0" xfId="0" applyFont="1" applyFill="1" applyBorder="1" applyAlignment="1" applyProtection="1">
      <alignment horizontal="centerContinuous"/>
      <protection/>
    </xf>
    <xf numFmtId="164" fontId="4" fillId="2" borderId="0" xfId="15" applyNumberFormat="1" applyFont="1" applyFill="1" applyBorder="1" applyAlignment="1" applyProtection="1">
      <alignment horizontal="centerContinuous"/>
      <protection/>
    </xf>
    <xf numFmtId="164" fontId="1" fillId="2" borderId="0" xfId="15" applyNumberFormat="1" applyFont="1" applyFill="1" applyBorder="1" applyAlignment="1" applyProtection="1">
      <alignment horizontal="centerContinuous"/>
      <protection/>
    </xf>
    <xf numFmtId="178" fontId="4" fillId="2" borderId="0" xfId="15" applyNumberFormat="1" applyFont="1" applyFill="1" applyBorder="1" applyAlignment="1" applyProtection="1">
      <alignment horizontal="centerContinuous"/>
      <protection/>
    </xf>
    <xf numFmtId="178" fontId="1" fillId="2" borderId="0" xfId="15" applyNumberFormat="1" applyFont="1" applyFill="1" applyBorder="1" applyAlignment="1" applyProtection="1">
      <alignment horizontal="centerContinuous"/>
      <protection/>
    </xf>
    <xf numFmtId="0" fontId="1" fillId="2" borderId="0" xfId="0" applyFont="1" applyFill="1" applyBorder="1" applyAlignment="1" applyProtection="1">
      <alignment horizontal="centerContinuous"/>
      <protection/>
    </xf>
    <xf numFmtId="0" fontId="1" fillId="2" borderId="0" xfId="0" applyFont="1" applyFill="1" applyAlignment="1">
      <alignment horizontal="centerContinuous"/>
    </xf>
    <xf numFmtId="0" fontId="1" fillId="2" borderId="1" xfId="0" applyFont="1" applyFill="1" applyBorder="1" applyAlignment="1">
      <alignment/>
    </xf>
    <xf numFmtId="164" fontId="4" fillId="2" borderId="1" xfId="15" applyNumberFormat="1" applyFont="1" applyFill="1" applyBorder="1" applyAlignment="1" applyProtection="1">
      <alignment/>
      <protection/>
    </xf>
    <xf numFmtId="164" fontId="1" fillId="2" borderId="1" xfId="15" applyNumberFormat="1" applyFont="1" applyFill="1" applyBorder="1" applyAlignment="1" applyProtection="1">
      <alignment/>
      <protection/>
    </xf>
    <xf numFmtId="178" fontId="4" fillId="2" borderId="1" xfId="15" applyNumberFormat="1" applyFont="1" applyFill="1" applyBorder="1" applyAlignment="1" applyProtection="1">
      <alignment/>
      <protection/>
    </xf>
    <xf numFmtId="178" fontId="1" fillId="2" borderId="1" xfId="15" applyNumberFormat="1" applyFont="1" applyFill="1" applyBorder="1" applyAlignment="1" applyProtection="1">
      <alignment/>
      <protection/>
    </xf>
    <xf numFmtId="0" fontId="8" fillId="2" borderId="4" xfId="0" applyFont="1" applyFill="1" applyBorder="1" applyAlignment="1">
      <alignment/>
    </xf>
    <xf numFmtId="0" fontId="10" fillId="2" borderId="3" xfId="0" applyFont="1" applyFill="1" applyBorder="1" applyAlignment="1" applyProtection="1">
      <alignment/>
      <protection/>
    </xf>
    <xf numFmtId="0" fontId="10" fillId="2" borderId="3" xfId="0" applyFont="1" applyFill="1" applyBorder="1" applyAlignment="1" applyProtection="1">
      <alignment horizontal="centerContinuous"/>
      <protection/>
    </xf>
    <xf numFmtId="0" fontId="10" fillId="2" borderId="3" xfId="0" applyFont="1" applyFill="1" applyBorder="1" applyAlignment="1" applyProtection="1">
      <alignment horizontal="center"/>
      <protection/>
    </xf>
    <xf numFmtId="0" fontId="10" fillId="2" borderId="4" xfId="0" applyFont="1" applyFill="1" applyBorder="1" applyAlignment="1" applyProtection="1">
      <alignment horizontal="centerContinuous"/>
      <protection/>
    </xf>
    <xf numFmtId="0" fontId="10" fillId="2" borderId="5" xfId="0" applyFont="1" applyFill="1" applyBorder="1" applyAlignment="1" applyProtection="1">
      <alignment horizontal="centerContinuous"/>
      <protection/>
    </xf>
    <xf numFmtId="0" fontId="8" fillId="2" borderId="6" xfId="0" applyFont="1" applyFill="1" applyBorder="1" applyAlignment="1">
      <alignment/>
    </xf>
    <xf numFmtId="0" fontId="10" fillId="2" borderId="0" xfId="0" applyFont="1" applyFill="1" applyBorder="1" applyAlignment="1" applyProtection="1">
      <alignment/>
      <protection/>
    </xf>
    <xf numFmtId="0" fontId="10" fillId="2" borderId="0" xfId="0" applyFont="1" applyFill="1" applyBorder="1" applyAlignment="1" applyProtection="1">
      <alignment horizontal="center"/>
      <protection/>
    </xf>
    <xf numFmtId="0" fontId="10" fillId="2" borderId="6" xfId="0" applyFont="1" applyFill="1" applyBorder="1" applyAlignment="1" applyProtection="1">
      <alignment horizontal="center"/>
      <protection/>
    </xf>
    <xf numFmtId="0" fontId="10" fillId="2" borderId="7" xfId="0" applyFont="1" applyFill="1" applyBorder="1" applyAlignment="1" applyProtection="1">
      <alignment horizontal="center"/>
      <protection/>
    </xf>
    <xf numFmtId="0" fontId="0" fillId="2" borderId="6" xfId="0" applyFont="1" applyFill="1" applyBorder="1" applyAlignment="1">
      <alignment horizontal="center" wrapText="1"/>
    </xf>
    <xf numFmtId="0" fontId="17" fillId="2" borderId="0" xfId="0" applyFont="1" applyFill="1" applyBorder="1" applyAlignment="1" applyProtection="1">
      <alignment horizontal="center" wrapText="1"/>
      <protection/>
    </xf>
    <xf numFmtId="0" fontId="17" fillId="2" borderId="0" xfId="0" applyFont="1" applyFill="1" applyBorder="1" applyAlignment="1" applyProtection="1" quotePrefix="1">
      <alignment horizontal="center" vertical="center" wrapText="1"/>
      <protection/>
    </xf>
    <xf numFmtId="0" fontId="17" fillId="2" borderId="0" xfId="0" applyFont="1" applyFill="1" applyBorder="1" applyAlignment="1" applyProtection="1" quotePrefix="1">
      <alignment horizontal="center" wrapText="1"/>
      <protection/>
    </xf>
    <xf numFmtId="0" fontId="17" fillId="2" borderId="6" xfId="0" applyFont="1" applyFill="1" applyBorder="1" applyAlignment="1" applyProtection="1">
      <alignment horizontal="center" wrapText="1"/>
      <protection/>
    </xf>
    <xf numFmtId="0" fontId="17" fillId="2" borderId="7" xfId="0" applyFont="1" applyFill="1" applyBorder="1" applyAlignment="1" applyProtection="1" quotePrefix="1">
      <alignment horizontal="center" vertical="center" wrapText="1"/>
      <protection/>
    </xf>
    <xf numFmtId="0" fontId="0" fillId="2" borderId="0" xfId="0" applyFont="1" applyFill="1" applyAlignment="1">
      <alignment horizontal="center" wrapText="1"/>
    </xf>
    <xf numFmtId="0" fontId="0" fillId="2" borderId="8" xfId="0" applyFont="1" applyFill="1" applyBorder="1" applyAlignment="1">
      <alignment/>
    </xf>
    <xf numFmtId="0" fontId="17" fillId="2" borderId="1" xfId="0" applyFont="1" applyFill="1" applyBorder="1" applyAlignment="1" applyProtection="1">
      <alignment/>
      <protection/>
    </xf>
    <xf numFmtId="0" fontId="17" fillId="2" borderId="1" xfId="0" applyFont="1" applyFill="1" applyBorder="1" applyAlignment="1" applyProtection="1">
      <alignment horizontal="right"/>
      <protection/>
    </xf>
    <xf numFmtId="0" fontId="17" fillId="2" borderId="1" xfId="0" applyFont="1" applyFill="1" applyBorder="1" applyAlignment="1" applyProtection="1" quotePrefix="1">
      <alignment horizontal="right"/>
      <protection/>
    </xf>
    <xf numFmtId="0" fontId="17" fillId="2" borderId="8" xfId="0" applyFont="1" applyFill="1" applyBorder="1" applyAlignment="1" applyProtection="1">
      <alignment horizontal="right"/>
      <protection/>
    </xf>
    <xf numFmtId="0" fontId="17" fillId="2" borderId="9" xfId="0" applyFont="1" applyFill="1" applyBorder="1" applyAlignment="1" applyProtection="1" quotePrefix="1">
      <alignment horizontal="right"/>
      <protection/>
    </xf>
    <xf numFmtId="0" fontId="0" fillId="2" borderId="0" xfId="0" applyFont="1" applyFill="1" applyAlignment="1">
      <alignment/>
    </xf>
    <xf numFmtId="0" fontId="1" fillId="2" borderId="6" xfId="0" applyFont="1" applyFill="1" applyBorder="1" applyAlignment="1">
      <alignment/>
    </xf>
    <xf numFmtId="0" fontId="4" fillId="2" borderId="0" xfId="0" applyFont="1" applyFill="1" applyBorder="1" applyAlignment="1" applyProtection="1">
      <alignment/>
      <protection/>
    </xf>
    <xf numFmtId="164" fontId="4" fillId="2" borderId="0" xfId="15" applyNumberFormat="1" applyFont="1" applyFill="1" applyBorder="1" applyAlignment="1" applyProtection="1">
      <alignment horizontal="right"/>
      <protection/>
    </xf>
    <xf numFmtId="164" fontId="1" fillId="2" borderId="0" xfId="15" applyNumberFormat="1" applyFont="1" applyFill="1" applyBorder="1" applyAlignment="1" applyProtection="1">
      <alignment horizontal="right"/>
      <protection/>
    </xf>
    <xf numFmtId="178" fontId="4" fillId="2" borderId="0" xfId="15" applyNumberFormat="1" applyFont="1" applyFill="1" applyBorder="1" applyAlignment="1" applyProtection="1">
      <alignment horizontal="right"/>
      <protection/>
    </xf>
    <xf numFmtId="178" fontId="1" fillId="2" borderId="0" xfId="15" applyNumberFormat="1" applyFont="1" applyFill="1" applyBorder="1" applyAlignment="1" applyProtection="1">
      <alignment horizontal="right"/>
      <protection/>
    </xf>
    <xf numFmtId="0" fontId="4" fillId="2" borderId="6"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7" xfId="0" applyFont="1" applyFill="1" applyBorder="1" applyAlignment="1" applyProtection="1" quotePrefix="1">
      <alignment horizontal="right"/>
      <protection/>
    </xf>
    <xf numFmtId="0" fontId="1" fillId="2" borderId="0" xfId="0" applyFont="1" applyFill="1" applyBorder="1" applyAlignment="1" applyProtection="1">
      <alignment/>
      <protection/>
    </xf>
    <xf numFmtId="175" fontId="4" fillId="2" borderId="0" xfId="15" applyNumberFormat="1" applyFont="1" applyFill="1" applyBorder="1" applyAlignment="1" applyProtection="1">
      <alignment horizontal="right"/>
      <protection/>
    </xf>
    <xf numFmtId="175" fontId="1" fillId="2" borderId="0" xfId="15" applyNumberFormat="1" applyFont="1" applyFill="1" applyBorder="1" applyAlignment="1" applyProtection="1">
      <alignment horizontal="right"/>
      <protection/>
    </xf>
    <xf numFmtId="175" fontId="4" fillId="2" borderId="6" xfId="15" applyNumberFormat="1" applyFont="1" applyFill="1" applyBorder="1" applyAlignment="1" applyProtection="1">
      <alignment horizontal="right"/>
      <protection/>
    </xf>
    <xf numFmtId="178" fontId="4" fillId="2" borderId="2" xfId="15" applyNumberFormat="1" applyFont="1" applyFill="1" applyBorder="1" applyAlignment="1" applyProtection="1">
      <alignment horizontal="right"/>
      <protection/>
    </xf>
    <xf numFmtId="178" fontId="1" fillId="2" borderId="2" xfId="15" applyNumberFormat="1" applyFont="1" applyFill="1" applyBorder="1" applyAlignment="1" applyProtection="1">
      <alignment horizontal="right"/>
      <protection/>
    </xf>
    <xf numFmtId="175" fontId="4" fillId="2" borderId="15" xfId="15" applyNumberFormat="1" applyFont="1" applyFill="1" applyBorder="1" applyAlignment="1" applyProtection="1">
      <alignment horizontal="right"/>
      <protection/>
    </xf>
    <xf numFmtId="178" fontId="1" fillId="2" borderId="9" xfId="15" applyNumberFormat="1" applyFont="1" applyFill="1" applyBorder="1" applyAlignment="1" applyProtection="1">
      <alignment/>
      <protection/>
    </xf>
    <xf numFmtId="178" fontId="1" fillId="2" borderId="8" xfId="15" applyNumberFormat="1" applyFont="1" applyFill="1" applyBorder="1" applyAlignment="1" applyProtection="1">
      <alignment/>
      <protection/>
    </xf>
    <xf numFmtId="168" fontId="1" fillId="2" borderId="1" xfId="15" applyNumberFormat="1" applyFont="1" applyFill="1" applyBorder="1" applyAlignment="1" applyProtection="1">
      <alignment/>
      <protection/>
    </xf>
    <xf numFmtId="168"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0" fontId="10" fillId="2" borderId="0" xfId="0" applyFont="1" applyFill="1" applyBorder="1" applyAlignment="1" applyProtection="1">
      <alignment horizontal="centerContinuous"/>
      <protection locked="0"/>
    </xf>
    <xf numFmtId="168" fontId="1" fillId="2" borderId="0" xfId="0" applyNumberFormat="1" applyFont="1" applyFill="1" applyBorder="1" applyAlignment="1" applyProtection="1">
      <alignment horizontal="centerContinuous"/>
      <protection/>
    </xf>
    <xf numFmtId="0" fontId="10" fillId="2" borderId="3" xfId="0" applyFont="1" applyFill="1" applyBorder="1" applyAlignment="1" applyProtection="1">
      <alignment horizontal="left"/>
      <protection/>
    </xf>
    <xf numFmtId="0" fontId="8" fillId="2" borderId="5" xfId="0" applyFont="1" applyFill="1" applyBorder="1" applyAlignment="1" applyProtection="1">
      <alignment horizontal="centerContinuous"/>
      <protection/>
    </xf>
    <xf numFmtId="168" fontId="10" fillId="2" borderId="3" xfId="0" applyNumberFormat="1" applyFont="1" applyFill="1" applyBorder="1" applyAlignment="1" applyProtection="1">
      <alignment horizontal="centerContinuous"/>
      <protection/>
    </xf>
    <xf numFmtId="0" fontId="8" fillId="2" borderId="6" xfId="0" applyFont="1" applyFill="1" applyBorder="1" applyAlignment="1">
      <alignment horizontal="center" wrapText="1"/>
    </xf>
    <xf numFmtId="0" fontId="10" fillId="2" borderId="0" xfId="0" applyFont="1" applyFill="1" applyBorder="1" applyAlignment="1" applyProtection="1">
      <alignment horizontal="center" wrapText="1"/>
      <protection/>
    </xf>
    <xf numFmtId="0" fontId="10" fillId="2" borderId="0" xfId="0" applyFont="1" applyFill="1" applyBorder="1" applyAlignment="1" applyProtection="1" quotePrefix="1">
      <alignment horizontal="center" wrapText="1"/>
      <protection/>
    </xf>
    <xf numFmtId="0" fontId="8" fillId="2" borderId="7" xfId="0" applyFont="1" applyFill="1" applyBorder="1" applyAlignment="1" applyProtection="1">
      <alignment horizontal="center" wrapText="1"/>
      <protection/>
    </xf>
    <xf numFmtId="0" fontId="10" fillId="2" borderId="7" xfId="0" applyFont="1" applyFill="1" applyBorder="1" applyAlignment="1" applyProtection="1" quotePrefix="1">
      <alignment horizontal="center" wrapText="1"/>
      <protection/>
    </xf>
    <xf numFmtId="0" fontId="8" fillId="2" borderId="8" xfId="0" applyFont="1" applyFill="1" applyBorder="1" applyAlignment="1">
      <alignment/>
    </xf>
    <xf numFmtId="0" fontId="8" fillId="2" borderId="1" xfId="0" applyFont="1" applyFill="1" applyBorder="1" applyAlignment="1" applyProtection="1">
      <alignment horizontal="center"/>
      <protection locked="0"/>
    </xf>
    <xf numFmtId="0" fontId="10" fillId="2" borderId="1" xfId="0" applyFont="1" applyFill="1" applyBorder="1" applyAlignment="1" applyProtection="1">
      <alignment horizontal="right"/>
      <protection/>
    </xf>
    <xf numFmtId="0" fontId="10" fillId="2" borderId="1" xfId="0" applyFont="1" applyFill="1" applyBorder="1" applyAlignment="1" applyProtection="1" quotePrefix="1">
      <alignment horizontal="right"/>
      <protection/>
    </xf>
    <xf numFmtId="0" fontId="8" fillId="2" borderId="9" xfId="0" applyFont="1" applyFill="1" applyBorder="1" applyAlignment="1" applyProtection="1">
      <alignment horizontal="left"/>
      <protection/>
    </xf>
    <xf numFmtId="0" fontId="10" fillId="2" borderId="8" xfId="0" applyFont="1" applyFill="1" applyBorder="1" applyAlignment="1" applyProtection="1">
      <alignment horizontal="right"/>
      <protection/>
    </xf>
    <xf numFmtId="168" fontId="10" fillId="2" borderId="1" xfId="0" applyNumberFormat="1" applyFont="1" applyFill="1" applyBorder="1" applyAlignment="1" applyProtection="1">
      <alignment horizontal="right"/>
      <protection/>
    </xf>
    <xf numFmtId="0" fontId="8" fillId="2" borderId="9" xfId="0" applyFont="1" applyFill="1" applyBorder="1" applyAlignment="1" applyProtection="1">
      <alignment horizontal="right"/>
      <protection/>
    </xf>
    <xf numFmtId="0" fontId="1"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xf>
    <xf numFmtId="0" fontId="4" fillId="2" borderId="0" xfId="0" applyFont="1" applyFill="1" applyBorder="1" applyAlignment="1" applyProtection="1" quotePrefix="1">
      <alignment horizontal="center"/>
      <protection/>
    </xf>
    <xf numFmtId="0" fontId="1" fillId="2" borderId="7" xfId="0" applyFont="1" applyFill="1" applyBorder="1" applyAlignment="1" applyProtection="1">
      <alignment/>
      <protection/>
    </xf>
    <xf numFmtId="0" fontId="4" fillId="2" borderId="6" xfId="0" applyFont="1" applyFill="1" applyBorder="1" applyAlignment="1" applyProtection="1">
      <alignment/>
      <protection/>
    </xf>
    <xf numFmtId="0" fontId="5" fillId="2" borderId="0" xfId="0" applyFont="1" applyFill="1" applyBorder="1" applyAlignment="1" applyProtection="1">
      <alignment/>
      <protection/>
    </xf>
    <xf numFmtId="0" fontId="7" fillId="2" borderId="0" xfId="0" applyFont="1" applyFill="1" applyBorder="1" applyAlignment="1" applyProtection="1">
      <alignment/>
      <protection/>
    </xf>
    <xf numFmtId="176" fontId="1" fillId="2" borderId="0" xfId="15" applyNumberFormat="1" applyFont="1" applyFill="1" applyBorder="1" applyAlignment="1" applyProtection="1">
      <alignment/>
      <protection/>
    </xf>
    <xf numFmtId="0" fontId="1" fillId="2" borderId="7" xfId="0" applyFont="1" applyFill="1" applyBorder="1" applyAlignment="1" applyProtection="1">
      <alignment horizontal="right"/>
      <protection/>
    </xf>
    <xf numFmtId="177" fontId="4" fillId="2" borderId="0" xfId="15" applyNumberFormat="1" applyFont="1" applyFill="1" applyBorder="1" applyAlignment="1" applyProtection="1">
      <alignment horizontal="right"/>
      <protection/>
    </xf>
    <xf numFmtId="177" fontId="1" fillId="2" borderId="0" xfId="15" applyNumberFormat="1" applyFont="1" applyFill="1" applyBorder="1" applyAlignment="1" applyProtection="1">
      <alignment horizontal="right"/>
      <protection/>
    </xf>
    <xf numFmtId="176" fontId="7" fillId="2" borderId="0" xfId="15" applyNumberFormat="1" applyFont="1" applyFill="1" applyBorder="1" applyAlignment="1" applyProtection="1">
      <alignment/>
      <protection/>
    </xf>
    <xf numFmtId="175" fontId="4" fillId="2" borderId="3" xfId="15" applyNumberFormat="1" applyFont="1" applyFill="1" applyBorder="1" applyAlignment="1" applyProtection="1">
      <alignment horizontal="right"/>
      <protection/>
    </xf>
    <xf numFmtId="175" fontId="1" fillId="2" borderId="3" xfId="15" applyNumberFormat="1" applyFont="1" applyFill="1" applyBorder="1" applyAlignment="1" applyProtection="1">
      <alignment horizontal="right"/>
      <protection/>
    </xf>
    <xf numFmtId="175" fontId="4" fillId="2" borderId="2" xfId="15" applyNumberFormat="1" applyFont="1" applyFill="1" applyBorder="1" applyAlignment="1" applyProtection="1">
      <alignment horizontal="right"/>
      <protection/>
    </xf>
    <xf numFmtId="175" fontId="1" fillId="2" borderId="2" xfId="15" applyNumberFormat="1" applyFont="1" applyFill="1" applyBorder="1" applyAlignment="1" applyProtection="1">
      <alignment horizontal="right"/>
      <protection/>
    </xf>
    <xf numFmtId="174" fontId="1" fillId="2" borderId="0" xfId="15" applyNumberFormat="1" applyFont="1" applyFill="1" applyBorder="1" applyAlignment="1" applyProtection="1">
      <alignment horizontal="right"/>
      <protection/>
    </xf>
    <xf numFmtId="1" fontId="4" fillId="2" borderId="6" xfId="0" applyNumberFormat="1" applyFont="1" applyFill="1" applyBorder="1" applyAlignment="1" applyProtection="1">
      <alignment horizontal="right"/>
      <protection/>
    </xf>
    <xf numFmtId="1" fontId="1" fillId="2" borderId="0" xfId="0" applyNumberFormat="1" applyFont="1" applyFill="1" applyBorder="1" applyAlignment="1" applyProtection="1">
      <alignment horizontal="right"/>
      <protection/>
    </xf>
    <xf numFmtId="175" fontId="4" fillId="2" borderId="1" xfId="15" applyNumberFormat="1" applyFont="1" applyFill="1" applyBorder="1" applyAlignment="1" applyProtection="1">
      <alignment horizontal="right"/>
      <protection/>
    </xf>
    <xf numFmtId="0" fontId="0" fillId="2" borderId="7" xfId="0" applyFill="1" applyBorder="1" applyAlignment="1" applyProtection="1">
      <alignment horizontal="right"/>
      <protection/>
    </xf>
    <xf numFmtId="177" fontId="4" fillId="2" borderId="0" xfId="15" applyNumberFormat="1" applyFont="1" applyFill="1" applyBorder="1" applyAlignment="1" applyProtection="1" quotePrefix="1">
      <alignment horizontal="right"/>
      <protection/>
    </xf>
    <xf numFmtId="175" fontId="4" fillId="2" borderId="4" xfId="15" applyNumberFormat="1" applyFont="1" applyFill="1" applyBorder="1" applyAlignment="1" applyProtection="1">
      <alignment horizontal="right"/>
      <protection/>
    </xf>
    <xf numFmtId="175" fontId="4" fillId="2" borderId="6" xfId="0" applyNumberFormat="1" applyFont="1" applyFill="1" applyBorder="1" applyAlignment="1" applyProtection="1">
      <alignment horizontal="right"/>
      <protection/>
    </xf>
    <xf numFmtId="175" fontId="1" fillId="2" borderId="0" xfId="15" applyNumberFormat="1" applyFont="1" applyFill="1" applyBorder="1" applyAlignment="1" applyProtection="1">
      <alignment/>
      <protection/>
    </xf>
    <xf numFmtId="175" fontId="1" fillId="2" borderId="1" xfId="15" applyNumberFormat="1" applyFont="1" applyFill="1" applyBorder="1" applyAlignment="1" applyProtection="1">
      <alignment horizontal="right"/>
      <protection/>
    </xf>
    <xf numFmtId="175" fontId="4" fillId="2" borderId="8" xfId="15" applyNumberFormat="1" applyFont="1" applyFill="1" applyBorder="1" applyAlignment="1" applyProtection="1">
      <alignment horizontal="right"/>
      <protection/>
    </xf>
    <xf numFmtId="0" fontId="4" fillId="2" borderId="0" xfId="0" applyFont="1" applyFill="1" applyBorder="1" applyAlignment="1" applyProtection="1" quotePrefix="1">
      <alignment horizontal="right"/>
      <protection/>
    </xf>
    <xf numFmtId="164" fontId="1" fillId="2" borderId="0" xfId="0" applyNumberFormat="1" applyFont="1" applyFill="1" applyBorder="1" applyAlignment="1" applyProtection="1">
      <alignment horizontal="right"/>
      <protection/>
    </xf>
    <xf numFmtId="177" fontId="4" fillId="2" borderId="15" xfId="15" applyNumberFormat="1" applyFont="1" applyFill="1" applyBorder="1" applyAlignment="1" applyProtection="1">
      <alignment/>
      <protection/>
    </xf>
    <xf numFmtId="164" fontId="1" fillId="2" borderId="2" xfId="15" applyNumberFormat="1" applyFont="1" applyFill="1" applyBorder="1" applyAlignment="1" applyProtection="1">
      <alignment/>
      <protection/>
    </xf>
    <xf numFmtId="0" fontId="1" fillId="2" borderId="3" xfId="0" applyFont="1" applyFill="1" applyBorder="1" applyAlignment="1">
      <alignment/>
    </xf>
    <xf numFmtId="164" fontId="4" fillId="2" borderId="3" xfId="15" applyNumberFormat="1" applyFont="1" applyFill="1" applyBorder="1" applyAlignment="1" applyProtection="1">
      <alignment/>
      <protection/>
    </xf>
    <xf numFmtId="164" fontId="1" fillId="2" borderId="3" xfId="15" applyNumberFormat="1" applyFont="1" applyFill="1" applyBorder="1" applyAlignment="1" applyProtection="1">
      <alignment/>
      <protection/>
    </xf>
    <xf numFmtId="178" fontId="4" fillId="2" borderId="3" xfId="15" applyNumberFormat="1" applyFont="1" applyFill="1" applyBorder="1" applyAlignment="1" applyProtection="1">
      <alignment/>
      <protection/>
    </xf>
    <xf numFmtId="178" fontId="1" fillId="2" borderId="3" xfId="15" applyNumberFormat="1" applyFont="1" applyFill="1" applyBorder="1" applyAlignment="1" applyProtection="1">
      <alignment/>
      <protection/>
    </xf>
    <xf numFmtId="177" fontId="4" fillId="2" borderId="3" xfId="15" applyNumberFormat="1" applyFont="1" applyFill="1" applyBorder="1" applyAlignment="1" applyProtection="1">
      <alignment/>
      <protection/>
    </xf>
    <xf numFmtId="178" fontId="1" fillId="2" borderId="0" xfId="15" applyNumberFormat="1" applyFont="1" applyFill="1" applyBorder="1" applyAlignment="1" applyProtection="1">
      <alignment/>
      <protection/>
    </xf>
    <xf numFmtId="0" fontId="18" fillId="2" borderId="0" xfId="0" applyFont="1" applyFill="1" applyAlignment="1" quotePrefix="1">
      <alignment/>
    </xf>
    <xf numFmtId="0" fontId="18" fillId="2" borderId="0" xfId="0" applyFont="1" applyFill="1" applyAlignment="1" applyProtection="1">
      <alignment/>
      <protection/>
    </xf>
    <xf numFmtId="0" fontId="18" fillId="2" borderId="0" xfId="0" applyFont="1" applyFill="1" applyAlignment="1" applyProtection="1" quotePrefix="1">
      <alignment/>
      <protection/>
    </xf>
    <xf numFmtId="0" fontId="23" fillId="2" borderId="0" xfId="0" applyFont="1" applyFill="1" applyBorder="1" applyAlignment="1" applyProtection="1">
      <alignment/>
      <protection/>
    </xf>
    <xf numFmtId="164" fontId="1" fillId="2" borderId="0" xfId="0" applyNumberFormat="1" applyFont="1" applyFill="1" applyAlignment="1" applyProtection="1">
      <alignment/>
      <protection/>
    </xf>
    <xf numFmtId="174" fontId="1" fillId="2" borderId="0" xfId="0" applyNumberFormat="1" applyFont="1" applyFill="1" applyBorder="1" applyAlignment="1" applyProtection="1">
      <alignment/>
      <protection/>
    </xf>
    <xf numFmtId="0" fontId="16" fillId="2" borderId="0" xfId="0" applyFont="1" applyFill="1" applyBorder="1" applyAlignment="1" applyProtection="1">
      <alignment horizontal="right"/>
      <protection/>
    </xf>
    <xf numFmtId="0" fontId="16" fillId="2" borderId="7" xfId="0" applyFont="1" applyFill="1" applyBorder="1" applyAlignment="1" applyProtection="1">
      <alignment horizontal="centerContinuous"/>
      <protection locked="0"/>
    </xf>
    <xf numFmtId="164" fontId="4" fillId="2" borderId="0" xfId="15" applyNumberFormat="1" applyFont="1" applyFill="1" applyBorder="1" applyAlignment="1" applyProtection="1">
      <alignment/>
      <protection/>
    </xf>
    <xf numFmtId="164" fontId="1" fillId="2" borderId="0" xfId="15" applyNumberFormat="1" applyFont="1" applyFill="1" applyBorder="1" applyAlignment="1" applyProtection="1">
      <alignment/>
      <protection/>
    </xf>
    <xf numFmtId="178" fontId="4" fillId="2" borderId="0" xfId="15" applyNumberFormat="1" applyFont="1" applyFill="1" applyBorder="1" applyAlignment="1" applyProtection="1">
      <alignment/>
      <protection/>
    </xf>
    <xf numFmtId="0" fontId="8" fillId="2" borderId="3" xfId="0" applyFont="1" applyFill="1" applyBorder="1" applyAlignment="1">
      <alignment/>
    </xf>
    <xf numFmtId="164" fontId="10" fillId="2" borderId="4" xfId="15" applyNumberFormat="1" applyFont="1" applyFill="1" applyBorder="1" applyAlignment="1" applyProtection="1">
      <alignment/>
      <protection/>
    </xf>
    <xf numFmtId="164" fontId="10" fillId="2" borderId="5" xfId="15" applyNumberFormat="1" applyFont="1" applyFill="1" applyBorder="1" applyAlignment="1" applyProtection="1">
      <alignment/>
      <protection/>
    </xf>
    <xf numFmtId="164" fontId="8" fillId="2" borderId="3" xfId="15" applyNumberFormat="1" applyFont="1" applyFill="1" applyBorder="1" applyAlignment="1" applyProtection="1">
      <alignment/>
      <protection/>
    </xf>
    <xf numFmtId="178" fontId="10" fillId="2" borderId="3" xfId="15" applyNumberFormat="1" applyFont="1" applyFill="1" applyBorder="1" applyAlignment="1" applyProtection="1">
      <alignment/>
      <protection/>
    </xf>
    <xf numFmtId="178" fontId="8" fillId="2" borderId="3" xfId="15" applyNumberFormat="1" applyFont="1" applyFill="1" applyBorder="1" applyAlignment="1" applyProtection="1">
      <alignment/>
      <protection/>
    </xf>
    <xf numFmtId="0" fontId="1" fillId="2" borderId="5" xfId="0" applyFont="1" applyFill="1" applyBorder="1" applyAlignment="1">
      <alignment/>
    </xf>
    <xf numFmtId="0" fontId="1" fillId="2" borderId="6" xfId="0" applyFont="1" applyFill="1" applyBorder="1" applyAlignment="1">
      <alignment wrapText="1"/>
    </xf>
    <xf numFmtId="0" fontId="4" fillId="2" borderId="0" xfId="0" applyFont="1" applyFill="1" applyBorder="1" applyAlignment="1" applyProtection="1">
      <alignment wrapText="1"/>
      <protection/>
    </xf>
    <xf numFmtId="0" fontId="4" fillId="2" borderId="0" xfId="0" applyFont="1" applyFill="1" applyBorder="1" applyAlignment="1">
      <alignmen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1" fillId="2" borderId="0" xfId="0" applyFont="1" applyFill="1" applyBorder="1" applyAlignment="1">
      <alignment horizontal="right" wrapText="1"/>
    </xf>
    <xf numFmtId="0" fontId="4" fillId="2" borderId="0" xfId="0" applyFont="1" applyFill="1" applyBorder="1" applyAlignment="1">
      <alignment horizontal="right" wrapText="1"/>
    </xf>
    <xf numFmtId="0" fontId="1" fillId="2" borderId="0" xfId="0" applyFont="1" applyFill="1" applyBorder="1" applyAlignment="1">
      <alignment wrapText="1"/>
    </xf>
    <xf numFmtId="0" fontId="4" fillId="2" borderId="6" xfId="0" applyFont="1" applyFill="1" applyBorder="1" applyAlignment="1" applyProtection="1">
      <alignment horizontal="right" wrapText="1"/>
      <protection/>
    </xf>
    <xf numFmtId="0" fontId="1" fillId="2" borderId="7" xfId="0" applyFont="1" applyFill="1" applyBorder="1" applyAlignment="1">
      <alignment wrapText="1"/>
    </xf>
    <xf numFmtId="0" fontId="1" fillId="2" borderId="0" xfId="0" applyFont="1" applyFill="1" applyAlignment="1">
      <alignment wrapText="1"/>
    </xf>
    <xf numFmtId="0" fontId="1" fillId="2" borderId="0" xfId="0" applyFont="1" applyFill="1" applyBorder="1" applyAlignment="1">
      <alignment/>
    </xf>
    <xf numFmtId="0" fontId="1" fillId="2" borderId="7" xfId="0" applyFont="1" applyFill="1" applyBorder="1" applyAlignment="1">
      <alignment/>
    </xf>
    <xf numFmtId="0" fontId="1" fillId="2" borderId="6" xfId="0" applyFont="1" applyFill="1" applyBorder="1" applyAlignment="1" applyProtection="1">
      <alignment/>
      <protection/>
    </xf>
    <xf numFmtId="14" fontId="10" fillId="2" borderId="0" xfId="0" applyNumberFormat="1" applyFont="1" applyFill="1" applyBorder="1" applyAlignment="1" quotePrefix="1">
      <alignment horizontal="left"/>
    </xf>
    <xf numFmtId="0" fontId="10" fillId="2" borderId="0" xfId="0" applyFont="1" applyFill="1" applyBorder="1" applyAlignment="1">
      <alignment horizontal="left"/>
    </xf>
    <xf numFmtId="0" fontId="10" fillId="2" borderId="0" xfId="0" applyFont="1" applyFill="1" applyBorder="1" applyAlignment="1" applyProtection="1">
      <alignment horizontal="left"/>
      <protection/>
    </xf>
    <xf numFmtId="0" fontId="4" fillId="2" borderId="0" xfId="0" applyFont="1" applyFill="1" applyBorder="1" applyAlignment="1">
      <alignment/>
    </xf>
    <xf numFmtId="175" fontId="4" fillId="2" borderId="7" xfId="15" applyNumberFormat="1" applyFont="1" applyFill="1" applyBorder="1" applyAlignment="1" applyProtection="1">
      <alignment horizontal="right"/>
      <protection/>
    </xf>
    <xf numFmtId="175" fontId="4" fillId="2" borderId="0" xfId="0" applyNumberFormat="1" applyFont="1" applyFill="1" applyBorder="1" applyAlignment="1">
      <alignment/>
    </xf>
    <xf numFmtId="175" fontId="1" fillId="2" borderId="0" xfId="0" applyNumberFormat="1" applyFont="1" applyFill="1" applyBorder="1" applyAlignment="1">
      <alignment/>
    </xf>
    <xf numFmtId="175" fontId="4" fillId="2" borderId="6" xfId="0" applyNumberFormat="1" applyFont="1" applyFill="1" applyBorder="1" applyAlignment="1" applyProtection="1">
      <alignment/>
      <protection/>
    </xf>
    <xf numFmtId="175" fontId="4" fillId="2" borderId="14" xfId="15" applyNumberFormat="1" applyFont="1" applyFill="1" applyBorder="1" applyAlignment="1" applyProtection="1">
      <alignment horizontal="right"/>
      <protection/>
    </xf>
    <xf numFmtId="175" fontId="4" fillId="2" borderId="2" xfId="0" applyNumberFormat="1" applyFont="1" applyFill="1" applyBorder="1" applyAlignment="1">
      <alignment/>
    </xf>
    <xf numFmtId="175" fontId="1" fillId="2" borderId="2" xfId="0" applyNumberFormat="1" applyFont="1" applyFill="1" applyBorder="1" applyAlignment="1">
      <alignment/>
    </xf>
    <xf numFmtId="175" fontId="4" fillId="2" borderId="15" xfId="0" applyNumberFormat="1" applyFont="1" applyFill="1" applyBorder="1" applyAlignment="1" applyProtection="1">
      <alignment/>
      <protection/>
    </xf>
    <xf numFmtId="0" fontId="1" fillId="2" borderId="14" xfId="0" applyFont="1" applyFill="1" applyBorder="1" applyAlignment="1">
      <alignment/>
    </xf>
    <xf numFmtId="175" fontId="1" fillId="2" borderId="6" xfId="15" applyNumberFormat="1" applyFont="1" applyFill="1" applyBorder="1" applyAlignment="1" applyProtection="1">
      <alignment horizontal="right"/>
      <protection/>
    </xf>
    <xf numFmtId="175" fontId="1" fillId="2" borderId="7" xfId="15" applyNumberFormat="1" applyFont="1" applyFill="1" applyBorder="1" applyAlignment="1" applyProtection="1">
      <alignment horizontal="right"/>
      <protection/>
    </xf>
    <xf numFmtId="0" fontId="4" fillId="2" borderId="1" xfId="0" applyFont="1" applyFill="1" applyBorder="1" applyAlignment="1">
      <alignment/>
    </xf>
    <xf numFmtId="175" fontId="4" fillId="2" borderId="9" xfId="15" applyNumberFormat="1" applyFont="1" applyFill="1" applyBorder="1" applyAlignment="1" applyProtection="1">
      <alignment horizontal="right"/>
      <protection/>
    </xf>
    <xf numFmtId="0" fontId="4" fillId="2" borderId="5" xfId="0" applyFont="1" applyFill="1" applyBorder="1" applyAlignment="1">
      <alignment/>
    </xf>
    <xf numFmtId="175" fontId="4" fillId="2" borderId="5" xfId="15" applyNumberFormat="1" applyFont="1" applyFill="1" applyBorder="1" applyAlignment="1" applyProtection="1">
      <alignment horizontal="right"/>
      <protection/>
    </xf>
    <xf numFmtId="0" fontId="4" fillId="2" borderId="7" xfId="0" applyFont="1" applyFill="1" applyBorder="1" applyAlignment="1">
      <alignment/>
    </xf>
    <xf numFmtId="0" fontId="10" fillId="2" borderId="0" xfId="0" applyFont="1" applyFill="1" applyBorder="1" applyAlignment="1" quotePrefix="1">
      <alignment horizontal="left"/>
    </xf>
    <xf numFmtId="0" fontId="10" fillId="2" borderId="7" xfId="0" applyFont="1" applyFill="1" applyBorder="1" applyAlignment="1">
      <alignment horizontal="left"/>
    </xf>
    <xf numFmtId="0" fontId="10" fillId="2" borderId="7" xfId="0" applyFont="1" applyFill="1" applyBorder="1" applyAlignment="1" applyProtection="1">
      <alignment horizontal="left"/>
      <protection/>
    </xf>
    <xf numFmtId="175" fontId="1" fillId="2" borderId="6" xfId="0" applyNumberFormat="1" applyFont="1" applyFill="1" applyBorder="1" applyAlignment="1">
      <alignment/>
    </xf>
    <xf numFmtId="0" fontId="4" fillId="2" borderId="9" xfId="0" applyFont="1" applyFill="1" applyBorder="1" applyAlignment="1">
      <alignment/>
    </xf>
    <xf numFmtId="175" fontId="4" fillId="2" borderId="1" xfId="0" applyNumberFormat="1" applyFont="1" applyFill="1" applyBorder="1" applyAlignment="1">
      <alignment/>
    </xf>
    <xf numFmtId="175" fontId="1" fillId="2" borderId="1" xfId="0" applyNumberFormat="1" applyFont="1" applyFill="1" applyBorder="1" applyAlignment="1">
      <alignment/>
    </xf>
    <xf numFmtId="175" fontId="4" fillId="2" borderId="3" xfId="0" applyNumberFormat="1" applyFont="1" applyFill="1" applyBorder="1" applyAlignment="1">
      <alignment/>
    </xf>
    <xf numFmtId="175" fontId="1" fillId="2" borderId="3" xfId="0" applyNumberFormat="1" applyFont="1" applyFill="1" applyBorder="1" applyAlignment="1">
      <alignment/>
    </xf>
    <xf numFmtId="175" fontId="4" fillId="2" borderId="8" xfId="0" applyNumberFormat="1" applyFont="1" applyFill="1" applyBorder="1" applyAlignment="1" applyProtection="1">
      <alignment/>
      <protection/>
    </xf>
    <xf numFmtId="0" fontId="1" fillId="2" borderId="9" xfId="0" applyFont="1" applyFill="1" applyBorder="1" applyAlignment="1">
      <alignment/>
    </xf>
    <xf numFmtId="175" fontId="4" fillId="2" borderId="0" xfId="0" applyNumberFormat="1" applyFont="1" applyFill="1" applyBorder="1" applyAlignment="1" applyProtection="1">
      <alignment/>
      <protection/>
    </xf>
    <xf numFmtId="175" fontId="4" fillId="2" borderId="0" xfId="15" applyNumberFormat="1" applyFont="1" applyFill="1" applyBorder="1" applyAlignment="1" applyProtection="1">
      <alignment/>
      <protection/>
    </xf>
    <xf numFmtId="0" fontId="10" fillId="2" borderId="0" xfId="0" applyFont="1" applyFill="1" applyAlignment="1">
      <alignment horizontal="centerContinuous"/>
    </xf>
    <xf numFmtId="164" fontId="4" fillId="2" borderId="0" xfId="0" applyNumberFormat="1" applyFont="1" applyFill="1" applyBorder="1" applyAlignment="1" applyProtection="1">
      <alignment horizontal="centerContinuous"/>
      <protection/>
    </xf>
    <xf numFmtId="0" fontId="4" fillId="2" borderId="0" xfId="0" applyFont="1" applyFill="1" applyBorder="1" applyAlignment="1" applyProtection="1" quotePrefix="1">
      <alignment horizontal="centerContinuous"/>
      <protection/>
    </xf>
    <xf numFmtId="164" fontId="1" fillId="2" borderId="0" xfId="0" applyNumberFormat="1" applyFont="1" applyFill="1" applyBorder="1" applyAlignment="1" applyProtection="1">
      <alignment horizontal="centerContinuous"/>
      <protection/>
    </xf>
    <xf numFmtId="164" fontId="4" fillId="2" borderId="0" xfId="0" applyNumberFormat="1" applyFont="1" applyFill="1" applyBorder="1" applyAlignment="1" applyProtection="1">
      <alignment horizontal="right"/>
      <protection/>
    </xf>
    <xf numFmtId="164" fontId="4" fillId="2" borderId="0" xfId="0" applyNumberFormat="1" applyFont="1" applyFill="1" applyBorder="1" applyAlignment="1" applyProtection="1">
      <alignment/>
      <protection/>
    </xf>
    <xf numFmtId="164" fontId="4" fillId="2" borderId="3" xfId="0" applyNumberFormat="1" applyFont="1" applyFill="1" applyBorder="1" applyAlignment="1" applyProtection="1">
      <alignment horizontal="right"/>
      <protection/>
    </xf>
    <xf numFmtId="0" fontId="4" fillId="2" borderId="3" xfId="0" applyFont="1" applyFill="1" applyBorder="1" applyAlignment="1" applyProtection="1" quotePrefix="1">
      <alignment horizontal="center"/>
      <protection/>
    </xf>
    <xf numFmtId="0" fontId="4" fillId="2" borderId="3" xfId="0" applyFont="1" applyFill="1" applyBorder="1" applyAlignment="1" applyProtection="1">
      <alignment horizontal="right"/>
      <protection/>
    </xf>
    <xf numFmtId="164" fontId="4" fillId="2" borderId="3" xfId="0" applyNumberFormat="1" applyFont="1" applyFill="1" applyBorder="1" applyAlignment="1" applyProtection="1">
      <alignment/>
      <protection/>
    </xf>
    <xf numFmtId="164" fontId="1" fillId="2" borderId="3" xfId="0" applyNumberFormat="1" applyFont="1" applyFill="1" applyBorder="1" applyAlignment="1" applyProtection="1">
      <alignment/>
      <protection/>
    </xf>
    <xf numFmtId="164" fontId="1" fillId="2" borderId="5" xfId="0" applyNumberFormat="1" applyFont="1" applyFill="1" applyBorder="1" applyAlignment="1" applyProtection="1">
      <alignment/>
      <protection/>
    </xf>
    <xf numFmtId="0" fontId="0" fillId="2" borderId="0" xfId="0" applyFont="1" applyFill="1" applyBorder="1" applyAlignment="1">
      <alignment horizontal="center" wrapText="1"/>
    </xf>
    <xf numFmtId="164" fontId="17" fillId="2" borderId="0" xfId="0" applyNumberFormat="1" applyFont="1" applyFill="1" applyBorder="1" applyAlignment="1" applyProtection="1">
      <alignment horizontal="center" wrapText="1"/>
      <protection/>
    </xf>
    <xf numFmtId="0" fontId="0" fillId="2" borderId="0" xfId="0" applyFont="1" applyFill="1" applyBorder="1" applyAlignment="1" applyProtection="1">
      <alignment horizontal="center" wrapText="1"/>
      <protection/>
    </xf>
    <xf numFmtId="1" fontId="17" fillId="2" borderId="0" xfId="0" applyNumberFormat="1" applyFont="1" applyFill="1" applyBorder="1" applyAlignment="1" applyProtection="1">
      <alignment horizontal="center" wrapText="1"/>
      <protection/>
    </xf>
    <xf numFmtId="0" fontId="17" fillId="2" borderId="7" xfId="0" applyFont="1" applyFill="1" applyBorder="1" applyAlignment="1" applyProtection="1" quotePrefix="1">
      <alignment horizontal="center" wrapText="1"/>
      <protection/>
    </xf>
    <xf numFmtId="0" fontId="0" fillId="2" borderId="6" xfId="0" applyFont="1" applyFill="1" applyBorder="1" applyAlignment="1">
      <alignment/>
    </xf>
    <xf numFmtId="0" fontId="0" fillId="2" borderId="0" xfId="0" applyFont="1" applyFill="1" applyBorder="1" applyAlignment="1">
      <alignment/>
    </xf>
    <xf numFmtId="0" fontId="17" fillId="2" borderId="0" xfId="0" applyFont="1" applyFill="1" applyBorder="1" applyAlignment="1" applyProtection="1">
      <alignment/>
      <protection/>
    </xf>
    <xf numFmtId="164" fontId="17" fillId="2" borderId="0" xfId="0" applyNumberFormat="1" applyFont="1" applyFill="1" applyBorder="1" applyAlignment="1" applyProtection="1">
      <alignment/>
      <protection/>
    </xf>
    <xf numFmtId="164" fontId="0" fillId="2" borderId="0" xfId="0" applyNumberFormat="1" applyFont="1" applyFill="1" applyBorder="1" applyAlignment="1" applyProtection="1">
      <alignment/>
      <protection/>
    </xf>
    <xf numFmtId="174" fontId="0" fillId="2" borderId="0" xfId="0" applyNumberFormat="1" applyFont="1" applyFill="1" applyBorder="1" applyAlignment="1" applyProtection="1">
      <alignment/>
      <protection/>
    </xf>
    <xf numFmtId="0" fontId="0" fillId="2" borderId="0" xfId="0" applyFont="1" applyFill="1" applyBorder="1" applyAlignment="1" applyProtection="1">
      <alignment/>
      <protection/>
    </xf>
    <xf numFmtId="0" fontId="17" fillId="2" borderId="0" xfId="0" applyFont="1" applyFill="1" applyBorder="1" applyAlignment="1" applyProtection="1">
      <alignment horizontal="right"/>
      <protection/>
    </xf>
    <xf numFmtId="0" fontId="17" fillId="2" borderId="7" xfId="0" applyFont="1" applyFill="1" applyBorder="1" applyAlignment="1" applyProtection="1" quotePrefix="1">
      <alignment horizontal="right"/>
      <protection/>
    </xf>
    <xf numFmtId="176" fontId="1" fillId="2" borderId="1" xfId="15" applyNumberFormat="1" applyFont="1" applyFill="1" applyBorder="1" applyAlignment="1" applyProtection="1">
      <alignment/>
      <protection/>
    </xf>
    <xf numFmtId="43" fontId="1" fillId="2" borderId="1" xfId="15" applyFont="1" applyFill="1" applyBorder="1" applyAlignment="1" applyProtection="1">
      <alignment/>
      <protection/>
    </xf>
    <xf numFmtId="164" fontId="1" fillId="2" borderId="9" xfId="15" applyNumberFormat="1" applyFont="1" applyFill="1" applyBorder="1" applyAlignment="1" applyProtection="1">
      <alignment/>
      <protection/>
    </xf>
    <xf numFmtId="0" fontId="18" fillId="2" borderId="0" xfId="0" applyFont="1" applyFill="1" applyAlignment="1">
      <alignment/>
    </xf>
    <xf numFmtId="0" fontId="25" fillId="2" borderId="0" xfId="0" applyFont="1" applyFill="1" applyBorder="1" applyAlignment="1" applyProtection="1">
      <alignment/>
      <protection/>
    </xf>
    <xf numFmtId="0" fontId="8" fillId="2" borderId="0" xfId="0" applyFont="1" applyFill="1" applyBorder="1" applyAlignment="1">
      <alignment/>
    </xf>
    <xf numFmtId="0" fontId="4" fillId="2" borderId="0" xfId="0" applyFont="1" applyFill="1" applyAlignment="1" applyProtection="1" quotePrefix="1">
      <alignment/>
      <protection/>
    </xf>
    <xf numFmtId="0" fontId="10" fillId="2" borderId="0" xfId="0" applyFont="1" applyFill="1" applyBorder="1" applyAlignment="1" applyProtection="1">
      <alignment horizontal="right"/>
      <protection/>
    </xf>
    <xf numFmtId="0" fontId="10" fillId="2" borderId="0" xfId="0" applyFont="1" applyFill="1" applyBorder="1" applyAlignment="1" applyProtection="1" quotePrefix="1">
      <alignment horizontal="right"/>
      <protection/>
    </xf>
    <xf numFmtId="0" fontId="8" fillId="2" borderId="7" xfId="0" applyFont="1" applyFill="1" applyBorder="1" applyAlignment="1" applyProtection="1">
      <alignment/>
      <protection/>
    </xf>
    <xf numFmtId="0" fontId="10" fillId="2" borderId="7" xfId="0" applyFont="1" applyFill="1" applyBorder="1" applyAlignment="1" applyProtection="1" quotePrefix="1">
      <alignment horizontal="right"/>
      <protection/>
    </xf>
    <xf numFmtId="177" fontId="4" fillId="2" borderId="6" xfId="15" applyNumberFormat="1" applyFont="1" applyFill="1" applyBorder="1" applyAlignment="1" applyProtection="1">
      <alignment horizontal="right"/>
      <protection/>
    </xf>
    <xf numFmtId="177" fontId="1" fillId="2" borderId="3" xfId="15" applyNumberFormat="1" applyFont="1" applyFill="1" applyBorder="1" applyAlignment="1" applyProtection="1">
      <alignment horizontal="right"/>
      <protection/>
    </xf>
    <xf numFmtId="1" fontId="4" fillId="2" borderId="6"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177" fontId="4" fillId="2" borderId="15" xfId="15" applyNumberFormat="1" applyFont="1" applyFill="1" applyBorder="1" applyAlignment="1" applyProtection="1">
      <alignment horizontal="right"/>
      <protection/>
    </xf>
    <xf numFmtId="0" fontId="8" fillId="2" borderId="4" xfId="0" applyFont="1" applyFill="1" applyBorder="1" applyAlignment="1">
      <alignment/>
    </xf>
    <xf numFmtId="0" fontId="8" fillId="2" borderId="3" xfId="0" applyFont="1" applyFill="1" applyBorder="1" applyAlignment="1">
      <alignment/>
    </xf>
    <xf numFmtId="164" fontId="10" fillId="2" borderId="3" xfId="15" applyNumberFormat="1" applyFont="1" applyFill="1" applyBorder="1" applyAlignment="1" applyProtection="1">
      <alignment/>
      <protection/>
    </xf>
    <xf numFmtId="164" fontId="8" fillId="2" borderId="3" xfId="15" applyNumberFormat="1" applyFont="1" applyFill="1" applyBorder="1" applyAlignment="1" applyProtection="1">
      <alignment/>
      <protection/>
    </xf>
    <xf numFmtId="178" fontId="10" fillId="2" borderId="3" xfId="15" applyNumberFormat="1" applyFont="1" applyFill="1" applyBorder="1" applyAlignment="1" applyProtection="1">
      <alignment/>
      <protection/>
    </xf>
    <xf numFmtId="178" fontId="8" fillId="2" borderId="3" xfId="15" applyNumberFormat="1" applyFont="1" applyFill="1" applyBorder="1" applyAlignment="1" applyProtection="1">
      <alignment/>
      <protection/>
    </xf>
    <xf numFmtId="177" fontId="8" fillId="2" borderId="3" xfId="15" applyNumberFormat="1" applyFont="1" applyFill="1" applyBorder="1" applyAlignment="1" applyProtection="1">
      <alignment/>
      <protection/>
    </xf>
    <xf numFmtId="0" fontId="8" fillId="2" borderId="6" xfId="0" applyFont="1" applyFill="1" applyBorder="1" applyAlignment="1">
      <alignment/>
    </xf>
    <xf numFmtId="0" fontId="10" fillId="2" borderId="0" xfId="0" applyFont="1" applyFill="1" applyBorder="1" applyAlignment="1" applyProtection="1">
      <alignment/>
      <protection/>
    </xf>
    <xf numFmtId="0" fontId="8" fillId="2" borderId="0" xfId="0" applyFont="1" applyFill="1" applyBorder="1" applyAlignment="1">
      <alignment/>
    </xf>
    <xf numFmtId="0" fontId="8" fillId="2" borderId="7" xfId="0" applyFont="1" applyFill="1" applyBorder="1" applyAlignment="1" applyProtection="1">
      <alignment/>
      <protection/>
    </xf>
    <xf numFmtId="0" fontId="10" fillId="2" borderId="6" xfId="0" applyFont="1" applyFill="1" applyBorder="1" applyAlignment="1" applyProtection="1">
      <alignment horizontal="centerContinuous"/>
      <protection/>
    </xf>
    <xf numFmtId="0" fontId="10" fillId="2" borderId="7" xfId="0" applyFont="1" applyFill="1" applyBorder="1" applyAlignment="1" applyProtection="1">
      <alignment horizontal="centerContinuous"/>
      <protection/>
    </xf>
    <xf numFmtId="0" fontId="10" fillId="2" borderId="6" xfId="0" applyFont="1" applyFill="1" applyBorder="1" applyAlignment="1" applyProtection="1">
      <alignment horizontal="center" vertical="top"/>
      <protection/>
    </xf>
    <xf numFmtId="0" fontId="10" fillId="2" borderId="0" xfId="0" applyFont="1" applyFill="1" applyBorder="1" applyAlignment="1" applyProtection="1">
      <alignment horizontal="center" vertical="top"/>
      <protection/>
    </xf>
    <xf numFmtId="0" fontId="10" fillId="2" borderId="7" xfId="0" applyFont="1" applyFill="1" applyBorder="1" applyAlignment="1" applyProtection="1">
      <alignment horizontal="center" vertical="top"/>
      <protection/>
    </xf>
    <xf numFmtId="0" fontId="0" fillId="2" borderId="6" xfId="0" applyFont="1" applyFill="1" applyBorder="1" applyAlignment="1">
      <alignment/>
    </xf>
    <xf numFmtId="0" fontId="17" fillId="2" borderId="0" xfId="0" applyFont="1" applyFill="1" applyBorder="1" applyAlignment="1" applyProtection="1">
      <alignment/>
      <protection/>
    </xf>
    <xf numFmtId="0" fontId="10" fillId="2" borderId="6" xfId="0" applyFont="1" applyFill="1" applyBorder="1" applyAlignment="1" applyProtection="1">
      <alignment horizontal="right"/>
      <protection/>
    </xf>
    <xf numFmtId="0" fontId="8" fillId="2" borderId="7" xfId="0" applyFont="1" applyFill="1" applyBorder="1" applyAlignment="1" applyProtection="1">
      <alignment horizontal="left"/>
      <protection/>
    </xf>
    <xf numFmtId="0" fontId="1" fillId="2" borderId="6" xfId="0" applyFont="1" applyFill="1" applyBorder="1" applyAlignment="1">
      <alignment/>
    </xf>
    <xf numFmtId="0" fontId="1" fillId="2" borderId="0" xfId="0" applyFont="1" applyFill="1" applyBorder="1" applyAlignment="1">
      <alignment/>
    </xf>
    <xf numFmtId="0" fontId="1" fillId="2" borderId="7" xfId="0" applyFont="1" applyFill="1" applyBorder="1" applyAlignment="1" applyProtection="1">
      <alignment/>
      <protection/>
    </xf>
    <xf numFmtId="177" fontId="4" fillId="2" borderId="6" xfId="15" applyNumberFormat="1" applyFont="1" applyFill="1" applyBorder="1" applyAlignment="1" applyProtection="1">
      <alignment/>
      <protection/>
    </xf>
    <xf numFmtId="177" fontId="1" fillId="2" borderId="0" xfId="15" applyNumberFormat="1" applyFont="1" applyFill="1" applyBorder="1" applyAlignment="1" applyProtection="1">
      <alignment/>
      <protection/>
    </xf>
    <xf numFmtId="0" fontId="4" fillId="2" borderId="0" xfId="0" applyFont="1" applyFill="1" applyBorder="1" applyAlignment="1" applyProtection="1">
      <alignment/>
      <protection/>
    </xf>
    <xf numFmtId="1" fontId="4" fillId="2" borderId="6" xfId="0" applyNumberFormat="1" applyFont="1" applyFill="1" applyBorder="1" applyAlignment="1" applyProtection="1">
      <alignment/>
      <protection/>
    </xf>
    <xf numFmtId="1" fontId="1" fillId="2" borderId="0" xfId="0" applyNumberFormat="1" applyFont="1" applyFill="1" applyBorder="1" applyAlignment="1" applyProtection="1">
      <alignment/>
      <protection/>
    </xf>
    <xf numFmtId="0" fontId="1" fillId="2" borderId="0" xfId="0" applyFont="1" applyFill="1" applyBorder="1" applyAlignment="1">
      <alignment horizontal="right"/>
    </xf>
    <xf numFmtId="164" fontId="4" fillId="2" borderId="6" xfId="0" applyNumberFormat="1" applyFont="1" applyFill="1" applyBorder="1" applyAlignment="1" applyProtection="1">
      <alignment/>
      <protection/>
    </xf>
    <xf numFmtId="164" fontId="4" fillId="2" borderId="1" xfId="0" applyNumberFormat="1" applyFont="1" applyFill="1" applyBorder="1" applyAlignment="1" applyProtection="1">
      <alignment horizontal="right"/>
      <protection/>
    </xf>
    <xf numFmtId="0" fontId="4" fillId="2" borderId="1" xfId="0" applyFont="1" applyFill="1" applyBorder="1" applyAlignment="1" applyProtection="1" quotePrefix="1">
      <alignment horizontal="center"/>
      <protection/>
    </xf>
    <xf numFmtId="0" fontId="4" fillId="2" borderId="1" xfId="0" applyFont="1" applyFill="1" applyBorder="1" applyAlignment="1" applyProtection="1">
      <alignment horizontal="right"/>
      <protection/>
    </xf>
    <xf numFmtId="164" fontId="4" fillId="2" borderId="1" xfId="0" applyNumberFormat="1" applyFont="1" applyFill="1" applyBorder="1" applyAlignment="1" applyProtection="1">
      <alignment/>
      <protection/>
    </xf>
    <xf numFmtId="164" fontId="1" fillId="2" borderId="1" xfId="0" applyNumberFormat="1" applyFont="1" applyFill="1" applyBorder="1" applyAlignment="1" applyProtection="1">
      <alignment/>
      <protection/>
    </xf>
    <xf numFmtId="1" fontId="4" fillId="2" borderId="8" xfId="0" applyNumberFormat="1" applyFont="1" applyFill="1" applyBorder="1" applyAlignment="1" applyProtection="1">
      <alignment/>
      <protection/>
    </xf>
    <xf numFmtId="1" fontId="1" fillId="2" borderId="1" xfId="0" applyNumberFormat="1" applyFont="1" applyFill="1" applyBorder="1" applyAlignment="1" applyProtection="1">
      <alignment/>
      <protection/>
    </xf>
    <xf numFmtId="177" fontId="4" fillId="2" borderId="0" xfId="15" applyNumberFormat="1" applyFont="1" applyFill="1" applyBorder="1" applyAlignment="1" applyProtection="1">
      <alignment/>
      <protection/>
    </xf>
    <xf numFmtId="0" fontId="18" fillId="2" borderId="0" xfId="0" applyFont="1" applyFill="1" applyBorder="1" applyAlignment="1" applyProtection="1" quotePrefix="1">
      <alignment/>
      <protection/>
    </xf>
    <xf numFmtId="170" fontId="12" fillId="0" borderId="0" xfId="21" applyNumberFormat="1" applyFont="1" applyAlignment="1">
      <alignment horizontal="right"/>
      <protection/>
    </xf>
    <xf numFmtId="170" fontId="12" fillId="0" borderId="0" xfId="21" applyNumberFormat="1" applyFont="1" applyFill="1" applyAlignment="1" quotePrefix="1">
      <alignment horizontal="right"/>
      <protection/>
    </xf>
    <xf numFmtId="170" fontId="13" fillId="0" borderId="0" xfId="21" applyNumberFormat="1" applyFont="1" applyFill="1" applyAlignment="1" quotePrefix="1">
      <alignment horizontal="right"/>
      <protection/>
    </xf>
    <xf numFmtId="0" fontId="12" fillId="0" borderId="0" xfId="21" applyFont="1" applyAlignment="1">
      <alignment horizontal="right"/>
      <protection/>
    </xf>
    <xf numFmtId="169" fontId="12" fillId="0" borderId="0" xfId="21" applyNumberFormat="1" applyFont="1" applyAlignment="1">
      <alignment horizontal="right"/>
      <protection/>
    </xf>
    <xf numFmtId="169" fontId="12" fillId="0" borderId="0" xfId="21" applyNumberFormat="1" applyFont="1" applyFill="1" applyAlignment="1">
      <alignment horizontal="right"/>
      <protection/>
    </xf>
    <xf numFmtId="170" fontId="12" fillId="0" borderId="0" xfId="21" applyNumberFormat="1" applyFont="1" applyFill="1" applyAlignment="1">
      <alignment horizontal="right"/>
      <protection/>
    </xf>
    <xf numFmtId="170" fontId="13" fillId="0" borderId="0" xfId="21" applyNumberFormat="1" applyFont="1" applyAlignment="1">
      <alignment horizontal="right"/>
      <protection/>
    </xf>
    <xf numFmtId="171" fontId="12" fillId="0" borderId="0" xfId="21" applyNumberFormat="1" applyFont="1" applyAlignment="1">
      <alignment horizontal="right"/>
      <protection/>
    </xf>
    <xf numFmtId="170" fontId="1" fillId="0" borderId="0" xfId="21" applyNumberFormat="1" applyFont="1" applyAlignment="1">
      <alignment horizontal="right"/>
      <protection/>
    </xf>
    <xf numFmtId="170" fontId="1" fillId="0" borderId="0" xfId="21" applyNumberFormat="1" applyFont="1" applyFill="1" applyAlignment="1">
      <alignment horizontal="right"/>
      <protection/>
    </xf>
    <xf numFmtId="170" fontId="1" fillId="0" borderId="2" xfId="21" applyNumberFormat="1" applyFont="1" applyBorder="1" applyAlignment="1">
      <alignment horizontal="right"/>
      <protection/>
    </xf>
    <xf numFmtId="0" fontId="4" fillId="0" borderId="0" xfId="21" applyFont="1" applyBorder="1" applyAlignment="1" quotePrefix="1">
      <alignment horizontal="right"/>
      <protection/>
    </xf>
    <xf numFmtId="0" fontId="1" fillId="0" borderId="0" xfId="21" applyFont="1" applyAlignment="1">
      <alignment/>
      <protection/>
    </xf>
    <xf numFmtId="0" fontId="4" fillId="0" borderId="0" xfId="21" applyFont="1" applyAlignment="1">
      <alignment horizontal="center"/>
      <protection/>
    </xf>
    <xf numFmtId="0" fontId="1" fillId="0" borderId="0" xfId="21" applyFont="1" applyBorder="1" applyAlignment="1">
      <alignment horizontal="center"/>
      <protection/>
    </xf>
    <xf numFmtId="0" fontId="1" fillId="0" borderId="0" xfId="21" applyFont="1" applyBorder="1" applyAlignment="1">
      <alignment horizontal="right"/>
      <protection/>
    </xf>
    <xf numFmtId="0" fontId="1" fillId="0" borderId="0" xfId="21" applyAlignment="1">
      <alignment horizontal="right"/>
      <protection/>
    </xf>
    <xf numFmtId="0" fontId="4" fillId="0" borderId="0" xfId="21" applyFont="1" applyBorder="1" applyAlignment="1">
      <alignment horizontal="right"/>
      <protection/>
    </xf>
    <xf numFmtId="0" fontId="4" fillId="0" borderId="0" xfId="21" applyFont="1" applyAlignment="1">
      <alignment horizontal="right"/>
      <protection/>
    </xf>
    <xf numFmtId="0" fontId="1" fillId="0" borderId="0" xfId="21" applyFont="1" applyAlignment="1">
      <alignment horizontal="right"/>
      <protection/>
    </xf>
    <xf numFmtId="0" fontId="1" fillId="0" borderId="0" xfId="21" applyAlignment="1">
      <alignment/>
      <protection/>
    </xf>
    <xf numFmtId="172" fontId="1" fillId="0" borderId="0" xfId="21" applyNumberFormat="1" applyFont="1" applyBorder="1" applyAlignment="1">
      <alignment horizontal="right"/>
      <protection/>
    </xf>
    <xf numFmtId="0" fontId="1" fillId="0" borderId="0" xfId="21" applyAlignment="1">
      <alignment horizontal="center"/>
      <protection/>
    </xf>
    <xf numFmtId="0" fontId="1" fillId="0" borderId="0" xfId="20" applyFont="1" applyAlignment="1">
      <alignment horizontal="center"/>
      <protection/>
    </xf>
  </cellXfs>
  <cellStyles count="9">
    <cellStyle name="Normal" xfId="0"/>
    <cellStyle name="Comma" xfId="15"/>
    <cellStyle name="Comma [0]" xfId="16"/>
    <cellStyle name="Currency" xfId="17"/>
    <cellStyle name="Currency [0]" xfId="18"/>
    <cellStyle name="Hyperlink" xfId="19"/>
    <cellStyle name="Normal_2003HYAnal packv2" xfId="20"/>
    <cellStyle name="Normal_2003HYAnalPack draft 1" xfId="21"/>
    <cellStyle name="Percent" xfId="22"/>
  </cellStyles>
  <dxfs count="1">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Group%20Finance%20Common\New%20Business\2002\Q2_02\New%20Business%20Results%20Q2%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Group%20Finance%20Common\New%20Business\2003\Q2_03\New%20Business%20Results%20Q2%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
      <sheetName val="Schedule 1"/>
      <sheetName val="Schedule 2"/>
      <sheetName val="Q on Q comparison"/>
      <sheetName val="Investment Comparison"/>
      <sheetName val="UK Summary"/>
      <sheetName val="Retail IFA"/>
      <sheetName val="Group Pensions"/>
      <sheetName val="Annuities IFA"/>
      <sheetName val="Pru Retail"/>
      <sheetName val="Pru Retail Gross"/>
      <sheetName val="FTF 2001"/>
      <sheetName val="UK - Scot Am"/>
      <sheetName val="UK - Collective Inv"/>
      <sheetName val="M&amp;G"/>
      <sheetName val="Egg"/>
      <sheetName val="Europe"/>
      <sheetName val="Jackson"/>
      <sheetName val="Asia"/>
      <sheetName val="Exchange Rates"/>
      <sheetName val="Graph Data"/>
      <sheetName val="Group Summary"/>
      <sheetName val="UK Graph"/>
      <sheetName val="JNL-SP"/>
      <sheetName val="Asia-WP"/>
    </sheetNames>
    <sheetDataSet>
      <sheetData sheetId="6">
        <row r="8">
          <cell r="B8" t="str">
            <v>Pensions Individual non-linked</v>
          </cell>
          <cell r="C8">
            <v>2.786012</v>
          </cell>
          <cell r="D8">
            <v>3.6845885000000007</v>
          </cell>
          <cell r="E8">
            <v>2.653755</v>
          </cell>
          <cell r="F8">
            <v>2.182836499999999</v>
          </cell>
          <cell r="G8">
            <v>2.786012</v>
          </cell>
          <cell r="H8">
            <v>6.470600500000001</v>
          </cell>
          <cell r="I8">
            <v>9.1243555</v>
          </cell>
          <cell r="J8">
            <v>11.307191999999999</v>
          </cell>
          <cell r="K8">
            <v>1.6955385</v>
          </cell>
          <cell r="L8">
            <v>1.9644615</v>
          </cell>
          <cell r="M8">
            <v>0</v>
          </cell>
          <cell r="N8">
            <v>0</v>
          </cell>
          <cell r="O8">
            <v>1.6955385</v>
          </cell>
          <cell r="P8">
            <v>3.66</v>
          </cell>
        </row>
        <row r="9">
          <cell r="B9" t="str">
            <v>Pen Ind non-linked stakeholder</v>
          </cell>
          <cell r="C9">
            <v>0</v>
          </cell>
          <cell r="D9">
            <v>0.141696</v>
          </cell>
          <cell r="E9">
            <v>0.7264655</v>
          </cell>
          <cell r="F9">
            <v>0.7381865000000001</v>
          </cell>
          <cell r="G9">
            <v>0</v>
          </cell>
          <cell r="H9">
            <v>0.141696</v>
          </cell>
          <cell r="I9">
            <v>0.8681615</v>
          </cell>
          <cell r="J9">
            <v>1.606348</v>
          </cell>
          <cell r="K9">
            <v>0.2588875</v>
          </cell>
          <cell r="L9">
            <v>0.21111249999999998</v>
          </cell>
          <cell r="M9">
            <v>0</v>
          </cell>
          <cell r="N9">
            <v>0</v>
          </cell>
          <cell r="O9">
            <v>0.2588875</v>
          </cell>
          <cell r="P9">
            <v>0.47</v>
          </cell>
        </row>
        <row r="10">
          <cell r="B10" t="str">
            <v>Pensions Individual linked</v>
          </cell>
          <cell r="C10">
            <v>12.164589</v>
          </cell>
          <cell r="D10">
            <v>13.935655500000003</v>
          </cell>
          <cell r="E10">
            <v>15.488084</v>
          </cell>
          <cell r="F10">
            <v>11.791140500000004</v>
          </cell>
          <cell r="G10">
            <v>12.164589</v>
          </cell>
          <cell r="H10">
            <v>26.100244500000002</v>
          </cell>
          <cell r="I10">
            <v>41.5883285</v>
          </cell>
          <cell r="J10">
            <v>53.37946900000001</v>
          </cell>
          <cell r="K10">
            <v>6.5810455</v>
          </cell>
          <cell r="L10">
            <v>7.028954499999999</v>
          </cell>
          <cell r="M10">
            <v>0</v>
          </cell>
          <cell r="N10">
            <v>0</v>
          </cell>
          <cell r="O10">
            <v>6.5810455</v>
          </cell>
          <cell r="P10">
            <v>13.61</v>
          </cell>
        </row>
        <row r="11">
          <cell r="B11" t="str">
            <v>Pens Ind linked stakeholder</v>
          </cell>
          <cell r="C11">
            <v>0</v>
          </cell>
          <cell r="D11">
            <v>0.141696</v>
          </cell>
          <cell r="E11">
            <v>0.7264655</v>
          </cell>
          <cell r="F11">
            <v>0.7381865000000001</v>
          </cell>
          <cell r="G11">
            <v>0</v>
          </cell>
          <cell r="H11">
            <v>0.141696</v>
          </cell>
          <cell r="I11">
            <v>0.8681615</v>
          </cell>
          <cell r="J11">
            <v>1.606348</v>
          </cell>
          <cell r="K11">
            <v>0.2588875</v>
          </cell>
          <cell r="L11">
            <v>0.21111249999999998</v>
          </cell>
          <cell r="M11">
            <v>0</v>
          </cell>
          <cell r="N11">
            <v>0</v>
          </cell>
          <cell r="O11">
            <v>0.2588875</v>
          </cell>
          <cell r="P11">
            <v>0.47</v>
          </cell>
        </row>
        <row r="12">
          <cell r="A12" t="str">
            <v>Individual Pensions</v>
          </cell>
          <cell r="C12">
            <v>14.950600999999999</v>
          </cell>
          <cell r="D12">
            <v>17.903636000000006</v>
          </cell>
          <cell r="E12">
            <v>19.594769999999997</v>
          </cell>
          <cell r="F12">
            <v>15.450350000000007</v>
          </cell>
          <cell r="G12">
            <v>14.950600999999999</v>
          </cell>
          <cell r="H12">
            <v>32.854237000000005</v>
          </cell>
          <cell r="I12">
            <v>52.449007</v>
          </cell>
          <cell r="J12">
            <v>67.89935700000001</v>
          </cell>
          <cell r="K12">
            <v>8.794359</v>
          </cell>
          <cell r="L12">
            <v>9.415640999999997</v>
          </cell>
          <cell r="M12">
            <v>0</v>
          </cell>
          <cell r="N12">
            <v>0</v>
          </cell>
          <cell r="O12">
            <v>8.794359</v>
          </cell>
          <cell r="P12">
            <v>18.209999999999997</v>
          </cell>
          <cell r="Q12">
            <v>0</v>
          </cell>
          <cell r="R12">
            <v>0</v>
          </cell>
        </row>
        <row r="13">
          <cell r="B13" t="str">
            <v>Pensions Corporate non linked</v>
          </cell>
          <cell r="C13">
            <v>1.503596</v>
          </cell>
          <cell r="D13">
            <v>2.026147</v>
          </cell>
          <cell r="E13">
            <v>2.4095145000000002</v>
          </cell>
          <cell r="F13">
            <v>1.0159655</v>
          </cell>
          <cell r="G13">
            <v>1.503596</v>
          </cell>
          <cell r="H13">
            <v>3.529743</v>
          </cell>
          <cell r="I13">
            <v>5.9392575</v>
          </cell>
          <cell r="J13">
            <v>6.955223</v>
          </cell>
          <cell r="K13">
            <v>1.785383</v>
          </cell>
          <cell r="L13">
            <v>1.094617</v>
          </cell>
          <cell r="M13">
            <v>0</v>
          </cell>
          <cell r="N13">
            <v>0</v>
          </cell>
          <cell r="O13">
            <v>1.785383</v>
          </cell>
          <cell r="P13">
            <v>2.88</v>
          </cell>
        </row>
        <row r="14">
          <cell r="B14" t="str">
            <v>Pensions Corporate linked</v>
          </cell>
          <cell r="C14">
            <v>2.34051</v>
          </cell>
          <cell r="D14">
            <v>2.1282370000000004</v>
          </cell>
          <cell r="E14">
            <v>5.164809499999999</v>
          </cell>
          <cell r="F14">
            <v>2.8089095000000004</v>
          </cell>
          <cell r="G14">
            <v>2.34051</v>
          </cell>
          <cell r="H14">
            <v>4.4687470000000005</v>
          </cell>
          <cell r="I14">
            <v>9.6335565</v>
          </cell>
          <cell r="J14">
            <v>12.442466</v>
          </cell>
          <cell r="K14">
            <v>5.240761</v>
          </cell>
          <cell r="L14">
            <v>1.259239</v>
          </cell>
          <cell r="M14">
            <v>0</v>
          </cell>
          <cell r="N14">
            <v>0</v>
          </cell>
          <cell r="O14">
            <v>5.240761</v>
          </cell>
          <cell r="P14">
            <v>6.5</v>
          </cell>
        </row>
        <row r="15">
          <cell r="A15" t="str">
            <v>Corporate Pensions</v>
          </cell>
          <cell r="C15">
            <v>3.844106</v>
          </cell>
          <cell r="D15">
            <v>4.154384</v>
          </cell>
          <cell r="E15">
            <v>7.574323999999999</v>
          </cell>
          <cell r="F15">
            <v>3.8248750000000005</v>
          </cell>
          <cell r="G15">
            <v>3.844106</v>
          </cell>
          <cell r="H15">
            <v>7.99849</v>
          </cell>
          <cell r="I15">
            <v>15.572814</v>
          </cell>
          <cell r="J15">
            <v>19.397689</v>
          </cell>
          <cell r="K15">
            <v>7.026144</v>
          </cell>
          <cell r="L15">
            <v>2.3538559999999986</v>
          </cell>
          <cell r="M15">
            <v>0</v>
          </cell>
          <cell r="N15">
            <v>0</v>
          </cell>
          <cell r="O15">
            <v>7.026144</v>
          </cell>
          <cell r="P15">
            <v>9.379999999999999</v>
          </cell>
          <cell r="Q15">
            <v>0</v>
          </cell>
          <cell r="R15">
            <v>0</v>
          </cell>
        </row>
        <row r="16">
          <cell r="B16" t="str">
            <v>Prudence Bond (non-linked)</v>
          </cell>
          <cell r="C16">
            <v>0</v>
          </cell>
          <cell r="D16">
            <v>0</v>
          </cell>
          <cell r="E16">
            <v>0</v>
          </cell>
          <cell r="F16">
            <v>0</v>
          </cell>
          <cell r="G16">
            <v>0</v>
          </cell>
          <cell r="K16">
            <v>0</v>
          </cell>
          <cell r="L16">
            <v>0</v>
          </cell>
          <cell r="M16">
            <v>0</v>
          </cell>
          <cell r="N16">
            <v>0</v>
          </cell>
          <cell r="O16">
            <v>0</v>
          </cell>
        </row>
        <row r="17">
          <cell r="B17" t="str">
            <v>Prudence Bond (linked)</v>
          </cell>
          <cell r="C17">
            <v>0</v>
          </cell>
          <cell r="D17">
            <v>0</v>
          </cell>
          <cell r="E17">
            <v>0</v>
          </cell>
          <cell r="F17">
            <v>0</v>
          </cell>
          <cell r="G17">
            <v>0</v>
          </cell>
          <cell r="K17">
            <v>0</v>
          </cell>
          <cell r="L17">
            <v>0</v>
          </cell>
          <cell r="M17">
            <v>0</v>
          </cell>
          <cell r="N17">
            <v>0</v>
          </cell>
          <cell r="O17">
            <v>0</v>
          </cell>
        </row>
        <row r="18">
          <cell r="B18" t="str">
            <v>Home Purchaser non linked</v>
          </cell>
          <cell r="C18">
            <v>1.046345</v>
          </cell>
          <cell r="D18">
            <v>1.0393219999999999</v>
          </cell>
          <cell r="E18">
            <v>0.18087100000000023</v>
          </cell>
          <cell r="F18">
            <v>0.02698899999999993</v>
          </cell>
          <cell r="G18">
            <v>1.046345</v>
          </cell>
          <cell r="H18">
            <v>2.085667</v>
          </cell>
          <cell r="I18">
            <v>2.266538</v>
          </cell>
          <cell r="J18">
            <v>2.293527</v>
          </cell>
          <cell r="K18">
            <v>0.035111</v>
          </cell>
          <cell r="L18">
            <v>0.024888999999999994</v>
          </cell>
          <cell r="M18">
            <v>0</v>
          </cell>
          <cell r="N18">
            <v>0</v>
          </cell>
          <cell r="O18">
            <v>0.035111</v>
          </cell>
          <cell r="P18">
            <v>0.06</v>
          </cell>
        </row>
        <row r="19">
          <cell r="B19" t="str">
            <v>Home Purchaser linked</v>
          </cell>
          <cell r="C19">
            <v>2.413799</v>
          </cell>
          <cell r="D19">
            <v>2.063763</v>
          </cell>
          <cell r="E19">
            <v>0.3142580000000006</v>
          </cell>
          <cell r="F19">
            <v>0.009859999999999758</v>
          </cell>
          <cell r="G19">
            <v>2.413799</v>
          </cell>
          <cell r="H19">
            <v>4.477562</v>
          </cell>
          <cell r="I19">
            <v>4.79182</v>
          </cell>
          <cell r="J19">
            <v>4.80168</v>
          </cell>
          <cell r="K19">
            <v>0.030566</v>
          </cell>
          <cell r="L19">
            <v>0.009434000000000001</v>
          </cell>
          <cell r="M19">
            <v>0</v>
          </cell>
          <cell r="N19">
            <v>0</v>
          </cell>
          <cell r="O19">
            <v>0.030566</v>
          </cell>
          <cell r="P19">
            <v>0.04</v>
          </cell>
        </row>
        <row r="20">
          <cell r="B20" t="str">
            <v>Other (non-linked)</v>
          </cell>
          <cell r="C20">
            <v>2.404094</v>
          </cell>
          <cell r="D20">
            <v>3.1413499999999996</v>
          </cell>
          <cell r="E20">
            <v>3.404365999999999</v>
          </cell>
          <cell r="F20">
            <v>3.1599860000000004</v>
          </cell>
          <cell r="G20">
            <v>2.404094</v>
          </cell>
          <cell r="H20">
            <v>5.545444</v>
          </cell>
          <cell r="I20">
            <v>8.94981</v>
          </cell>
          <cell r="J20">
            <v>12.109796</v>
          </cell>
          <cell r="K20">
            <v>2.66542</v>
          </cell>
          <cell r="L20">
            <v>3.08458</v>
          </cell>
          <cell r="M20">
            <v>0</v>
          </cell>
          <cell r="N20">
            <v>0</v>
          </cell>
          <cell r="O20">
            <v>2.66542</v>
          </cell>
          <cell r="P20">
            <v>5.75</v>
          </cell>
        </row>
        <row r="21">
          <cell r="B21" t="str">
            <v>Other (linked)</v>
          </cell>
          <cell r="C21">
            <v>1.976915</v>
          </cell>
          <cell r="D21">
            <v>1.7932290000000002</v>
          </cell>
          <cell r="E21">
            <v>1.7508045999999995</v>
          </cell>
          <cell r="F21">
            <v>1.9184460000000003</v>
          </cell>
          <cell r="G21">
            <v>1.976915</v>
          </cell>
          <cell r="H21">
            <v>3.770144</v>
          </cell>
          <cell r="I21">
            <v>5.5209486</v>
          </cell>
          <cell r="J21">
            <v>7.4393946</v>
          </cell>
          <cell r="K21">
            <v>1.3394036</v>
          </cell>
          <cell r="L21">
            <v>1.0105964</v>
          </cell>
          <cell r="M21">
            <v>0</v>
          </cell>
          <cell r="N21">
            <v>0</v>
          </cell>
          <cell r="O21">
            <v>1.3394036</v>
          </cell>
          <cell r="P21">
            <v>2.35</v>
          </cell>
        </row>
        <row r="22">
          <cell r="A22" t="str">
            <v>Life</v>
          </cell>
          <cell r="C22">
            <v>7.841153</v>
          </cell>
          <cell r="D22">
            <v>8.037664</v>
          </cell>
          <cell r="E22">
            <v>5.6502995999999985</v>
          </cell>
          <cell r="F22">
            <v>5.115281000000001</v>
          </cell>
          <cell r="G22">
            <v>7.841153</v>
          </cell>
          <cell r="H22">
            <v>15.878817</v>
          </cell>
          <cell r="I22">
            <v>21.5291166</v>
          </cell>
          <cell r="J22">
            <v>26.644397599999998</v>
          </cell>
          <cell r="K22">
            <v>4.0705006</v>
          </cell>
          <cell r="L22">
            <v>4.129499399999999</v>
          </cell>
          <cell r="M22">
            <v>0</v>
          </cell>
          <cell r="N22">
            <v>0</v>
          </cell>
          <cell r="O22">
            <v>4.0705006</v>
          </cell>
          <cell r="P22">
            <v>8.2</v>
          </cell>
          <cell r="Q22">
            <v>0</v>
          </cell>
          <cell r="R22">
            <v>0</v>
          </cell>
        </row>
        <row r="23">
          <cell r="B23" t="str">
            <v>Investment Products</v>
          </cell>
        </row>
        <row r="24">
          <cell r="A24" t="str">
            <v>Investment Products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t="str">
            <v>Annuities - Internal</v>
          </cell>
          <cell r="C25">
            <v>0</v>
          </cell>
          <cell r="D25">
            <v>0</v>
          </cell>
          <cell r="E25">
            <v>0</v>
          </cell>
          <cell r="F25">
            <v>0</v>
          </cell>
          <cell r="K25">
            <v>0</v>
          </cell>
          <cell r="L25">
            <v>0</v>
          </cell>
          <cell r="M25">
            <v>0</v>
          </cell>
          <cell r="N25">
            <v>0</v>
          </cell>
        </row>
        <row r="26">
          <cell r="B26" t="str">
            <v>Annuities - External</v>
          </cell>
          <cell r="C26">
            <v>0</v>
          </cell>
          <cell r="D26">
            <v>0</v>
          </cell>
          <cell r="E26">
            <v>0</v>
          </cell>
          <cell r="F26">
            <v>0</v>
          </cell>
          <cell r="K26">
            <v>0</v>
          </cell>
          <cell r="L26">
            <v>0</v>
          </cell>
          <cell r="M26">
            <v>0</v>
          </cell>
          <cell r="N26">
            <v>0</v>
          </cell>
        </row>
        <row r="27">
          <cell r="A27" t="str">
            <v>Individual Annuities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Sub-Total</v>
          </cell>
          <cell r="C28">
            <v>26.63586</v>
          </cell>
          <cell r="D28">
            <v>30.095684</v>
          </cell>
          <cell r="E28">
            <v>32.8193936</v>
          </cell>
          <cell r="F28">
            <v>24.39050600000001</v>
          </cell>
          <cell r="G28">
            <v>26.63586</v>
          </cell>
          <cell r="H28">
            <v>56.731544</v>
          </cell>
          <cell r="I28">
            <v>89.5509376</v>
          </cell>
          <cell r="J28">
            <v>113.94144360000001</v>
          </cell>
          <cell r="K28">
            <v>19.8910036</v>
          </cell>
          <cell r="L28">
            <v>15.89899639999999</v>
          </cell>
          <cell r="M28">
            <v>0</v>
          </cell>
          <cell r="N28">
            <v>0</v>
          </cell>
          <cell r="O28">
            <v>19.8910036</v>
          </cell>
          <cell r="P28">
            <v>35.78999999999999</v>
          </cell>
          <cell r="Q28">
            <v>0</v>
          </cell>
          <cell r="R28">
            <v>0</v>
          </cell>
        </row>
        <row r="29">
          <cell r="B29" t="str">
            <v>DSS Rebates</v>
          </cell>
          <cell r="C29">
            <v>0</v>
          </cell>
          <cell r="D29">
            <v>0</v>
          </cell>
          <cell r="E29">
            <v>0</v>
          </cell>
          <cell r="F29">
            <v>0</v>
          </cell>
          <cell r="K29">
            <v>0</v>
          </cell>
          <cell r="L29">
            <v>0</v>
          </cell>
          <cell r="M29">
            <v>0</v>
          </cell>
          <cell r="N29">
            <v>0</v>
          </cell>
        </row>
        <row r="30">
          <cell r="A30" t="str">
            <v>DSS Rebates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Total</v>
          </cell>
          <cell r="C31">
            <v>26.63586</v>
          </cell>
          <cell r="D31">
            <v>30.095684</v>
          </cell>
          <cell r="E31">
            <v>32.8193936</v>
          </cell>
          <cell r="F31">
            <v>24.39050600000001</v>
          </cell>
          <cell r="G31">
            <v>26.63586</v>
          </cell>
          <cell r="H31">
            <v>56.731544</v>
          </cell>
          <cell r="I31">
            <v>89.5509376</v>
          </cell>
          <cell r="J31">
            <v>113.94144360000001</v>
          </cell>
          <cell r="K31">
            <v>19.8910036</v>
          </cell>
          <cell r="L31">
            <v>15.89899639999999</v>
          </cell>
          <cell r="M31">
            <v>0</v>
          </cell>
          <cell r="N31">
            <v>0</v>
          </cell>
          <cell r="O31">
            <v>19.8910036</v>
          </cell>
          <cell r="P31">
            <v>35.78999999999999</v>
          </cell>
          <cell r="Q31">
            <v>0</v>
          </cell>
          <cell r="R31">
            <v>0</v>
          </cell>
        </row>
        <row r="34">
          <cell r="B34" t="str">
            <v>Pensions Individual non-linked</v>
          </cell>
          <cell r="C34">
            <v>19.450664500000002</v>
          </cell>
          <cell r="D34">
            <v>32.04265899999999</v>
          </cell>
          <cell r="E34">
            <v>16.942808500000005</v>
          </cell>
          <cell r="F34">
            <v>18.002883499999996</v>
          </cell>
          <cell r="G34">
            <v>19.450664500000002</v>
          </cell>
          <cell r="H34">
            <v>51.493323499999995</v>
          </cell>
          <cell r="I34">
            <v>68.436132</v>
          </cell>
          <cell r="J34">
            <v>86.4390155</v>
          </cell>
          <cell r="K34">
            <v>6.4445885</v>
          </cell>
          <cell r="L34">
            <v>3.425411499999999</v>
          </cell>
          <cell r="M34">
            <v>0</v>
          </cell>
          <cell r="N34">
            <v>0</v>
          </cell>
          <cell r="O34">
            <v>6.4445885</v>
          </cell>
          <cell r="P34">
            <v>9.87</v>
          </cell>
        </row>
        <row r="35">
          <cell r="B35" t="str">
            <v>Pen Ind non-linked stakeholder</v>
          </cell>
          <cell r="C35">
            <v>0</v>
          </cell>
          <cell r="D35">
            <v>0.0748165</v>
          </cell>
          <cell r="E35">
            <v>0.578118</v>
          </cell>
          <cell r="F35">
            <v>0.5989969999999999</v>
          </cell>
          <cell r="G35">
            <v>0</v>
          </cell>
          <cell r="H35">
            <v>0.0748165</v>
          </cell>
          <cell r="I35">
            <v>0.6529345</v>
          </cell>
          <cell r="J35">
            <v>1.2519315</v>
          </cell>
          <cell r="K35">
            <v>0.6893455</v>
          </cell>
          <cell r="L35">
            <v>0.47065449999999986</v>
          </cell>
          <cell r="M35">
            <v>0</v>
          </cell>
          <cell r="N35">
            <v>0</v>
          </cell>
          <cell r="O35">
            <v>0.6893455</v>
          </cell>
          <cell r="P35">
            <v>1.16</v>
          </cell>
        </row>
        <row r="36">
          <cell r="B36" t="str">
            <v>Pensions Individual linked</v>
          </cell>
          <cell r="C36">
            <v>34.6860175</v>
          </cell>
          <cell r="D36">
            <v>43.338795</v>
          </cell>
          <cell r="E36">
            <v>21.447378499999992</v>
          </cell>
          <cell r="F36">
            <v>30.554888500000033</v>
          </cell>
          <cell r="G36">
            <v>34.6860175</v>
          </cell>
          <cell r="H36">
            <v>78.0248125</v>
          </cell>
          <cell r="I36">
            <v>99.472191</v>
          </cell>
          <cell r="J36">
            <v>130.0270795</v>
          </cell>
          <cell r="K36">
            <v>24.419254499999997</v>
          </cell>
          <cell r="L36">
            <v>20.010745500000002</v>
          </cell>
          <cell r="M36">
            <v>0</v>
          </cell>
          <cell r="N36">
            <v>0</v>
          </cell>
          <cell r="O36">
            <v>24.419254499999997</v>
          </cell>
          <cell r="P36">
            <v>44.43</v>
          </cell>
        </row>
        <row r="37">
          <cell r="B37" t="str">
            <v>Pens Ind linked stakeholder</v>
          </cell>
          <cell r="C37">
            <v>0</v>
          </cell>
          <cell r="D37">
            <v>0.0748165</v>
          </cell>
          <cell r="E37">
            <v>0.578118</v>
          </cell>
          <cell r="F37">
            <v>0.5989969999999999</v>
          </cell>
          <cell r="G37">
            <v>0</v>
          </cell>
          <cell r="H37">
            <v>0.0748165</v>
          </cell>
          <cell r="I37">
            <v>0.6529345</v>
          </cell>
          <cell r="J37">
            <v>1.2519315</v>
          </cell>
          <cell r="K37">
            <v>0.6893455</v>
          </cell>
          <cell r="L37">
            <v>0.47065449999999986</v>
          </cell>
          <cell r="M37">
            <v>0</v>
          </cell>
          <cell r="N37">
            <v>0</v>
          </cell>
          <cell r="O37">
            <v>0.6893455</v>
          </cell>
          <cell r="P37">
            <v>1.16</v>
          </cell>
        </row>
        <row r="38">
          <cell r="A38" t="str">
            <v>Individual Pensions</v>
          </cell>
          <cell r="C38">
            <v>54.136682</v>
          </cell>
          <cell r="D38">
            <v>75.53108699999999</v>
          </cell>
          <cell r="E38">
            <v>39.546423000000004</v>
          </cell>
          <cell r="F38">
            <v>49.75576600000002</v>
          </cell>
          <cell r="G38">
            <v>54.136682</v>
          </cell>
          <cell r="H38">
            <v>129.667769</v>
          </cell>
          <cell r="I38">
            <v>169.214192</v>
          </cell>
          <cell r="J38">
            <v>218.96995800000002</v>
          </cell>
          <cell r="K38">
            <v>32.242534</v>
          </cell>
          <cell r="L38">
            <v>24.377466</v>
          </cell>
          <cell r="M38">
            <v>0</v>
          </cell>
          <cell r="N38">
            <v>0</v>
          </cell>
          <cell r="O38">
            <v>32.242534</v>
          </cell>
          <cell r="P38">
            <v>56.62</v>
          </cell>
          <cell r="Q38">
            <v>0</v>
          </cell>
          <cell r="R38">
            <v>0</v>
          </cell>
        </row>
        <row r="39">
          <cell r="B39" t="str">
            <v>Pensions Corporate non linked</v>
          </cell>
          <cell r="C39">
            <v>10.252587</v>
          </cell>
          <cell r="D39">
            <v>9.841982</v>
          </cell>
          <cell r="E39">
            <v>11.0401015</v>
          </cell>
          <cell r="F39">
            <v>12.432947000000004</v>
          </cell>
          <cell r="G39">
            <v>10.252587</v>
          </cell>
          <cell r="H39">
            <v>20.094569</v>
          </cell>
          <cell r="I39">
            <v>31.1346705</v>
          </cell>
          <cell r="J39">
            <v>43.567617500000004</v>
          </cell>
          <cell r="K39">
            <v>12.398811</v>
          </cell>
          <cell r="L39">
            <v>18.561189</v>
          </cell>
          <cell r="M39">
            <v>0</v>
          </cell>
          <cell r="N39">
            <v>0</v>
          </cell>
          <cell r="O39">
            <v>12.398811</v>
          </cell>
          <cell r="P39">
            <v>30.96</v>
          </cell>
        </row>
        <row r="40">
          <cell r="B40" t="str">
            <v>Pensions Corporate linked</v>
          </cell>
          <cell r="C40">
            <v>7.056184</v>
          </cell>
          <cell r="D40">
            <v>5.4516480000000005</v>
          </cell>
          <cell r="E40">
            <v>6.6906085</v>
          </cell>
          <cell r="F40">
            <v>18.831024000000003</v>
          </cell>
          <cell r="G40">
            <v>7.056184</v>
          </cell>
          <cell r="H40">
            <v>12.507832</v>
          </cell>
          <cell r="I40">
            <v>19.1984405</v>
          </cell>
          <cell r="J40">
            <v>38.0294645</v>
          </cell>
          <cell r="K40">
            <v>7.8198479999999995</v>
          </cell>
          <cell r="L40">
            <v>12.990151999999998</v>
          </cell>
          <cell r="M40">
            <v>0</v>
          </cell>
          <cell r="N40">
            <v>0</v>
          </cell>
          <cell r="O40">
            <v>7.8198479999999995</v>
          </cell>
          <cell r="P40">
            <v>20.81</v>
          </cell>
        </row>
        <row r="41">
          <cell r="A41" t="str">
            <v>Corporate Pensions</v>
          </cell>
          <cell r="C41">
            <v>17.308771</v>
          </cell>
          <cell r="D41">
            <v>15.29363</v>
          </cell>
          <cell r="E41">
            <v>17.730710000000002</v>
          </cell>
          <cell r="F41">
            <v>31.26397099999999</v>
          </cell>
          <cell r="G41">
            <v>17.308771</v>
          </cell>
          <cell r="H41">
            <v>32.602401</v>
          </cell>
          <cell r="I41">
            <v>50.333111</v>
          </cell>
          <cell r="J41">
            <v>81.597082</v>
          </cell>
          <cell r="K41">
            <v>20.218659</v>
          </cell>
          <cell r="L41">
            <v>31.551340999999997</v>
          </cell>
          <cell r="M41">
            <v>0</v>
          </cell>
          <cell r="N41">
            <v>0</v>
          </cell>
          <cell r="O41">
            <v>20.218659</v>
          </cell>
          <cell r="P41">
            <v>51.769999999999996</v>
          </cell>
          <cell r="Q41">
            <v>0</v>
          </cell>
          <cell r="R41">
            <v>0</v>
          </cell>
        </row>
        <row r="42">
          <cell r="B42" t="str">
            <v>Prudence Bond (non-linked)</v>
          </cell>
          <cell r="C42">
            <v>335.8</v>
          </cell>
          <cell r="D42">
            <v>354.3322809999999</v>
          </cell>
          <cell r="E42">
            <v>534.459413</v>
          </cell>
          <cell r="F42">
            <v>748.9118290000001</v>
          </cell>
          <cell r="G42">
            <v>335.8</v>
          </cell>
          <cell r="H42">
            <v>690.1322809999999</v>
          </cell>
          <cell r="I42">
            <v>1224.591694</v>
          </cell>
          <cell r="J42">
            <v>1973.503523</v>
          </cell>
          <cell r="K42">
            <v>717.784963</v>
          </cell>
          <cell r="L42">
            <v>461.82503699999995</v>
          </cell>
          <cell r="M42">
            <v>0</v>
          </cell>
          <cell r="N42">
            <v>0</v>
          </cell>
          <cell r="O42">
            <v>717.784963</v>
          </cell>
          <cell r="P42">
            <v>1179.61</v>
          </cell>
        </row>
        <row r="43">
          <cell r="B43" t="str">
            <v>Prudence Bond (linked)</v>
          </cell>
          <cell r="C43">
            <v>1.67743</v>
          </cell>
          <cell r="D43">
            <v>0</v>
          </cell>
          <cell r="E43">
            <v>0</v>
          </cell>
          <cell r="F43">
            <v>0</v>
          </cell>
          <cell r="G43">
            <v>1.67743</v>
          </cell>
          <cell r="H43">
            <v>1.67743</v>
          </cell>
          <cell r="I43">
            <v>1.67743</v>
          </cell>
          <cell r="J43">
            <v>1.67743</v>
          </cell>
          <cell r="K43">
            <v>0</v>
          </cell>
          <cell r="L43">
            <v>0</v>
          </cell>
          <cell r="M43">
            <v>0</v>
          </cell>
          <cell r="N43">
            <v>0</v>
          </cell>
          <cell r="O43">
            <v>0</v>
          </cell>
          <cell r="P43">
            <v>0</v>
          </cell>
        </row>
        <row r="44">
          <cell r="B44" t="str">
            <v>Other (non-linked)</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B45" t="str">
            <v>Other (linked)</v>
          </cell>
          <cell r="C45">
            <v>65.88009600000001</v>
          </cell>
          <cell r="D45">
            <v>76.534256</v>
          </cell>
          <cell r="E45">
            <v>95.09186857</v>
          </cell>
          <cell r="F45">
            <v>84.54814647</v>
          </cell>
          <cell r="G45">
            <v>65.88009600000001</v>
          </cell>
          <cell r="H45">
            <v>142.414352</v>
          </cell>
          <cell r="I45">
            <v>237.50622057</v>
          </cell>
          <cell r="J45">
            <v>322.05436704</v>
          </cell>
          <cell r="K45">
            <v>76.719582</v>
          </cell>
          <cell r="L45">
            <v>93.250418</v>
          </cell>
          <cell r="M45">
            <v>0</v>
          </cell>
          <cell r="N45">
            <v>0</v>
          </cell>
          <cell r="O45">
            <v>76.719582</v>
          </cell>
          <cell r="P45">
            <v>169.97</v>
          </cell>
        </row>
        <row r="46">
          <cell r="A46" t="str">
            <v>Life</v>
          </cell>
          <cell r="C46">
            <v>403.357526</v>
          </cell>
          <cell r="D46">
            <v>430.8665369999999</v>
          </cell>
          <cell r="E46">
            <v>629.5512815700001</v>
          </cell>
          <cell r="F46">
            <v>833.4599754700002</v>
          </cell>
          <cell r="G46">
            <v>403.357526</v>
          </cell>
          <cell r="H46">
            <v>834.2240629999999</v>
          </cell>
          <cell r="I46">
            <v>1463.77534457</v>
          </cell>
          <cell r="J46">
            <v>2297.2353200400003</v>
          </cell>
          <cell r="K46">
            <v>794.504545</v>
          </cell>
          <cell r="L46">
            <v>555.0754549999999</v>
          </cell>
          <cell r="M46">
            <v>0</v>
          </cell>
          <cell r="N46">
            <v>0</v>
          </cell>
          <cell r="O46">
            <v>794.504545</v>
          </cell>
          <cell r="P46">
            <v>1349.58</v>
          </cell>
          <cell r="Q46">
            <v>0</v>
          </cell>
          <cell r="R46">
            <v>0</v>
          </cell>
        </row>
        <row r="47">
          <cell r="B47" t="str">
            <v>Investment Products</v>
          </cell>
        </row>
        <row r="48">
          <cell r="A48" t="str">
            <v>Investment Products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Annuities - Internal</v>
          </cell>
          <cell r="C49">
            <v>30.9772</v>
          </cell>
          <cell r="D49">
            <v>35.319215</v>
          </cell>
          <cell r="E49">
            <v>34.303585</v>
          </cell>
          <cell r="F49">
            <v>38.5</v>
          </cell>
          <cell r="G49">
            <v>30.9772</v>
          </cell>
          <cell r="H49">
            <v>66.296415</v>
          </cell>
          <cell r="I49">
            <v>100.6</v>
          </cell>
          <cell r="J49">
            <v>139.1</v>
          </cell>
          <cell r="K49">
            <v>44.54083</v>
          </cell>
          <cell r="L49">
            <v>32.189170000000004</v>
          </cell>
          <cell r="M49">
            <v>0</v>
          </cell>
          <cell r="N49">
            <v>0</v>
          </cell>
          <cell r="O49">
            <v>44.54083</v>
          </cell>
          <cell r="P49">
            <v>76.73</v>
          </cell>
        </row>
        <row r="50">
          <cell r="B50" t="str">
            <v>Annuities - External</v>
          </cell>
          <cell r="C50">
            <v>0</v>
          </cell>
          <cell r="D50">
            <v>0</v>
          </cell>
          <cell r="E50">
            <v>0</v>
          </cell>
          <cell r="F50">
            <v>0</v>
          </cell>
          <cell r="G50">
            <v>0</v>
          </cell>
          <cell r="H50">
            <v>0</v>
          </cell>
          <cell r="K50">
            <v>0</v>
          </cell>
          <cell r="L50">
            <v>0</v>
          </cell>
          <cell r="M50">
            <v>0</v>
          </cell>
          <cell r="N50">
            <v>0</v>
          </cell>
          <cell r="O50">
            <v>0</v>
          </cell>
          <cell r="P50">
            <v>0</v>
          </cell>
        </row>
        <row r="51">
          <cell r="A51" t="str">
            <v>Individual Annuities</v>
          </cell>
          <cell r="C51">
            <v>30.9772</v>
          </cell>
          <cell r="D51">
            <v>35.319215</v>
          </cell>
          <cell r="E51">
            <v>34.303585</v>
          </cell>
          <cell r="F51">
            <v>38.5</v>
          </cell>
          <cell r="G51">
            <v>30.9772</v>
          </cell>
          <cell r="H51">
            <v>66.296415</v>
          </cell>
          <cell r="I51">
            <v>100.6</v>
          </cell>
          <cell r="J51">
            <v>139.1</v>
          </cell>
          <cell r="K51">
            <v>44.54083</v>
          </cell>
          <cell r="L51">
            <v>32.189170000000004</v>
          </cell>
          <cell r="M51">
            <v>0</v>
          </cell>
          <cell r="N51">
            <v>0</v>
          </cell>
          <cell r="O51">
            <v>44.54083</v>
          </cell>
          <cell r="P51">
            <v>76.73</v>
          </cell>
          <cell r="Q51">
            <v>0</v>
          </cell>
          <cell r="R51">
            <v>0</v>
          </cell>
        </row>
        <row r="52">
          <cell r="A52" t="str">
            <v>Sub-Total</v>
          </cell>
          <cell r="C52">
            <v>505.780179</v>
          </cell>
          <cell r="D52">
            <v>557.010469</v>
          </cell>
          <cell r="E52">
            <v>721.13199957</v>
          </cell>
          <cell r="F52">
            <v>952.9797124700009</v>
          </cell>
          <cell r="G52">
            <v>505.780179</v>
          </cell>
          <cell r="H52">
            <v>1062.790648</v>
          </cell>
          <cell r="I52">
            <v>1783.92264757</v>
          </cell>
          <cell r="J52">
            <v>2736.9023600400005</v>
          </cell>
          <cell r="K52">
            <v>891.506568</v>
          </cell>
          <cell r="L52">
            <v>643.1934319999998</v>
          </cell>
          <cell r="M52">
            <v>0</v>
          </cell>
          <cell r="N52">
            <v>0</v>
          </cell>
          <cell r="O52">
            <v>891.506568</v>
          </cell>
          <cell r="P52">
            <v>1534.6999999999998</v>
          </cell>
          <cell r="Q52">
            <v>0</v>
          </cell>
          <cell r="R52">
            <v>0</v>
          </cell>
        </row>
        <row r="53">
          <cell r="B53" t="str">
            <v>DSS Rebates</v>
          </cell>
          <cell r="C53">
            <v>55</v>
          </cell>
          <cell r="D53">
            <v>0</v>
          </cell>
          <cell r="E53">
            <v>0</v>
          </cell>
          <cell r="F53">
            <v>9.099999999999994</v>
          </cell>
          <cell r="G53">
            <v>55</v>
          </cell>
          <cell r="H53">
            <v>55</v>
          </cell>
          <cell r="I53">
            <v>55</v>
          </cell>
          <cell r="J53">
            <v>64.1</v>
          </cell>
          <cell r="K53">
            <v>45</v>
          </cell>
          <cell r="L53">
            <v>0</v>
          </cell>
          <cell r="M53">
            <v>0</v>
          </cell>
          <cell r="N53">
            <v>0</v>
          </cell>
          <cell r="O53">
            <v>45</v>
          </cell>
          <cell r="P53">
            <v>45</v>
          </cell>
        </row>
        <row r="54">
          <cell r="A54" t="str">
            <v>DSS Rebates</v>
          </cell>
          <cell r="C54">
            <v>55</v>
          </cell>
          <cell r="D54">
            <v>0</v>
          </cell>
          <cell r="E54">
            <v>0</v>
          </cell>
          <cell r="F54">
            <v>9.099999999999994</v>
          </cell>
          <cell r="G54">
            <v>55</v>
          </cell>
          <cell r="H54">
            <v>55</v>
          </cell>
          <cell r="I54">
            <v>55</v>
          </cell>
          <cell r="J54">
            <v>64.1</v>
          </cell>
          <cell r="K54">
            <v>45</v>
          </cell>
          <cell r="L54">
            <v>0</v>
          </cell>
          <cell r="M54">
            <v>0</v>
          </cell>
          <cell r="N54">
            <v>0</v>
          </cell>
          <cell r="O54">
            <v>45</v>
          </cell>
          <cell r="P54">
            <v>45</v>
          </cell>
          <cell r="Q54">
            <v>0</v>
          </cell>
          <cell r="R54">
            <v>0</v>
          </cell>
        </row>
        <row r="55">
          <cell r="A55" t="str">
            <v>Total</v>
          </cell>
          <cell r="C55">
            <v>560.780179</v>
          </cell>
          <cell r="D55">
            <v>557.010469</v>
          </cell>
          <cell r="E55">
            <v>721.13199957</v>
          </cell>
          <cell r="F55">
            <v>962.0797124700008</v>
          </cell>
          <cell r="G55">
            <v>560.780179</v>
          </cell>
          <cell r="H55">
            <v>1117.790648</v>
          </cell>
          <cell r="I55">
            <v>1838.92264757</v>
          </cell>
          <cell r="J55">
            <v>2801.0023600400004</v>
          </cell>
          <cell r="K55">
            <v>936.506568</v>
          </cell>
          <cell r="L55">
            <v>643.1934319999998</v>
          </cell>
          <cell r="M55">
            <v>0</v>
          </cell>
          <cell r="N55">
            <v>0</v>
          </cell>
          <cell r="O55">
            <v>936.506568</v>
          </cell>
          <cell r="P55">
            <v>1579.6999999999998</v>
          </cell>
          <cell r="Q55">
            <v>0</v>
          </cell>
          <cell r="R55">
            <v>0</v>
          </cell>
        </row>
      </sheetData>
      <sheetData sheetId="7">
        <row r="8">
          <cell r="B8" t="str">
            <v>Pensions Individual non-linked</v>
          </cell>
          <cell r="C8">
            <v>0</v>
          </cell>
          <cell r="D8">
            <v>0</v>
          </cell>
          <cell r="E8">
            <v>0</v>
          </cell>
          <cell r="F8">
            <v>0</v>
          </cell>
          <cell r="G8">
            <v>0</v>
          </cell>
          <cell r="H8">
            <v>0</v>
          </cell>
          <cell r="I8">
            <v>0</v>
          </cell>
          <cell r="K8">
            <v>0</v>
          </cell>
          <cell r="L8">
            <v>0</v>
          </cell>
          <cell r="M8">
            <v>0</v>
          </cell>
          <cell r="N8">
            <v>0</v>
          </cell>
        </row>
        <row r="9">
          <cell r="B9" t="str">
            <v>Pensions Individual linked</v>
          </cell>
          <cell r="C9">
            <v>0</v>
          </cell>
          <cell r="D9">
            <v>0</v>
          </cell>
          <cell r="E9">
            <v>0</v>
          </cell>
          <cell r="F9">
            <v>0</v>
          </cell>
          <cell r="G9">
            <v>0</v>
          </cell>
          <cell r="H9">
            <v>0</v>
          </cell>
          <cell r="I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Stakeholder</v>
          </cell>
          <cell r="C11">
            <v>0</v>
          </cell>
          <cell r="D11">
            <v>0.004</v>
          </cell>
          <cell r="E11">
            <v>1.216</v>
          </cell>
          <cell r="F11">
            <v>1.1700000000000002</v>
          </cell>
          <cell r="G11">
            <v>0</v>
          </cell>
          <cell r="H11">
            <v>0.004</v>
          </cell>
          <cell r="I11">
            <v>1.22</v>
          </cell>
          <cell r="J11">
            <v>2.39</v>
          </cell>
          <cell r="K11">
            <v>1.444</v>
          </cell>
          <cell r="L11">
            <v>2.3770000000000002</v>
          </cell>
          <cell r="M11">
            <v>0</v>
          </cell>
          <cell r="N11">
            <v>0</v>
          </cell>
          <cell r="O11">
            <v>1.444</v>
          </cell>
          <cell r="P11">
            <v>3.821</v>
          </cell>
        </row>
        <row r="12">
          <cell r="B12" t="str">
            <v>Pensions Corporate non-linked</v>
          </cell>
          <cell r="C12">
            <v>32.56</v>
          </cell>
          <cell r="D12">
            <v>33.739999999999995</v>
          </cell>
          <cell r="E12">
            <v>29.299999999999997</v>
          </cell>
          <cell r="F12">
            <v>11.120000000000005</v>
          </cell>
          <cell r="G12">
            <v>32.56</v>
          </cell>
          <cell r="H12">
            <v>66.3</v>
          </cell>
          <cell r="I12">
            <v>95.6</v>
          </cell>
          <cell r="J12">
            <v>106.72</v>
          </cell>
          <cell r="K12">
            <v>17.744</v>
          </cell>
          <cell r="L12">
            <v>22.070999999999998</v>
          </cell>
          <cell r="M12">
            <v>0</v>
          </cell>
          <cell r="N12">
            <v>0</v>
          </cell>
          <cell r="O12">
            <v>17.744</v>
          </cell>
          <cell r="P12">
            <v>39.815</v>
          </cell>
        </row>
        <row r="13">
          <cell r="B13" t="str">
            <v>Pensions Corporate linked</v>
          </cell>
          <cell r="C13">
            <v>3.2</v>
          </cell>
          <cell r="D13">
            <v>2.79</v>
          </cell>
          <cell r="E13">
            <v>1.8599999999999994</v>
          </cell>
          <cell r="F13">
            <v>14.32</v>
          </cell>
          <cell r="G13">
            <v>3.2</v>
          </cell>
          <cell r="H13">
            <v>5.99</v>
          </cell>
          <cell r="I13">
            <v>7.85</v>
          </cell>
          <cell r="J13">
            <v>22.169999999999998</v>
          </cell>
          <cell r="K13">
            <v>4.23</v>
          </cell>
          <cell r="L13">
            <v>5.686999999999999</v>
          </cell>
          <cell r="M13">
            <v>0</v>
          </cell>
          <cell r="N13">
            <v>0</v>
          </cell>
          <cell r="O13">
            <v>4.23</v>
          </cell>
          <cell r="P13">
            <v>9.917</v>
          </cell>
        </row>
        <row r="14">
          <cell r="A14" t="str">
            <v>Corporate Pensions</v>
          </cell>
          <cell r="C14">
            <v>35.760000000000005</v>
          </cell>
          <cell r="D14">
            <v>36.53399999999999</v>
          </cell>
          <cell r="E14">
            <v>32.37599999999999</v>
          </cell>
          <cell r="F14">
            <v>26.610000000000014</v>
          </cell>
          <cell r="G14">
            <v>35.760000000000005</v>
          </cell>
          <cell r="H14">
            <v>72.294</v>
          </cell>
          <cell r="I14">
            <v>104.66999999999999</v>
          </cell>
          <cell r="J14">
            <v>131.28</v>
          </cell>
          <cell r="K14">
            <v>23.418</v>
          </cell>
          <cell r="L14">
            <v>30.134999999999998</v>
          </cell>
          <cell r="M14">
            <v>0</v>
          </cell>
          <cell r="N14">
            <v>0</v>
          </cell>
          <cell r="O14">
            <v>23.418</v>
          </cell>
          <cell r="P14">
            <v>53.553</v>
          </cell>
          <cell r="Q14">
            <v>0</v>
          </cell>
          <cell r="R14">
            <v>0</v>
          </cell>
        </row>
        <row r="15">
          <cell r="B15" t="str">
            <v>Other (non-linked)</v>
          </cell>
          <cell r="C15">
            <v>0</v>
          </cell>
          <cell r="D15">
            <v>0</v>
          </cell>
          <cell r="E15">
            <v>0</v>
          </cell>
          <cell r="F15">
            <v>0</v>
          </cell>
          <cell r="G15">
            <v>0</v>
          </cell>
          <cell r="K15">
            <v>0</v>
          </cell>
          <cell r="L15">
            <v>0</v>
          </cell>
          <cell r="M15">
            <v>0</v>
          </cell>
          <cell r="N15">
            <v>0</v>
          </cell>
          <cell r="O15">
            <v>0</v>
          </cell>
        </row>
        <row r="16">
          <cell r="B16" t="str">
            <v>Other (linked)</v>
          </cell>
          <cell r="C16">
            <v>0</v>
          </cell>
          <cell r="D16">
            <v>0</v>
          </cell>
          <cell r="E16">
            <v>0</v>
          </cell>
          <cell r="F16">
            <v>0</v>
          </cell>
          <cell r="G16">
            <v>0</v>
          </cell>
          <cell r="K16">
            <v>0</v>
          </cell>
          <cell r="L16">
            <v>0</v>
          </cell>
          <cell r="M16">
            <v>0</v>
          </cell>
          <cell r="N16">
            <v>0</v>
          </cell>
          <cell r="O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G18">
            <v>0</v>
          </cell>
          <cell r="K18">
            <v>0</v>
          </cell>
          <cell r="L18">
            <v>0</v>
          </cell>
          <cell r="M18">
            <v>0</v>
          </cell>
          <cell r="N18">
            <v>0</v>
          </cell>
          <cell r="O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A21" t="str">
            <v>Individual 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Sub-Total</v>
          </cell>
          <cell r="C22">
            <v>35.760000000000005</v>
          </cell>
          <cell r="D22">
            <v>36.53399999999999</v>
          </cell>
          <cell r="E22">
            <v>32.37599999999999</v>
          </cell>
          <cell r="F22">
            <v>26.610000000000014</v>
          </cell>
          <cell r="G22">
            <v>35.760000000000005</v>
          </cell>
          <cell r="H22">
            <v>72.294</v>
          </cell>
          <cell r="I22">
            <v>104.66999999999999</v>
          </cell>
          <cell r="J22">
            <v>131.28</v>
          </cell>
          <cell r="K22">
            <v>23.418</v>
          </cell>
          <cell r="L22">
            <v>30.134999999999998</v>
          </cell>
          <cell r="M22">
            <v>0</v>
          </cell>
          <cell r="N22">
            <v>0</v>
          </cell>
          <cell r="O22">
            <v>23.418</v>
          </cell>
          <cell r="P22">
            <v>53.553</v>
          </cell>
          <cell r="Q22">
            <v>0</v>
          </cell>
          <cell r="R22">
            <v>0</v>
          </cell>
        </row>
        <row r="23">
          <cell r="B23" t="str">
            <v>DSS Rebates</v>
          </cell>
          <cell r="C23">
            <v>0</v>
          </cell>
          <cell r="D23">
            <v>0</v>
          </cell>
          <cell r="E23">
            <v>0</v>
          </cell>
          <cell r="F23">
            <v>0</v>
          </cell>
          <cell r="K23">
            <v>0</v>
          </cell>
          <cell r="L23">
            <v>0</v>
          </cell>
          <cell r="M23">
            <v>0</v>
          </cell>
          <cell r="N23">
            <v>0</v>
          </cell>
        </row>
        <row r="24">
          <cell r="A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Total</v>
          </cell>
          <cell r="C25">
            <v>35.760000000000005</v>
          </cell>
          <cell r="D25">
            <v>36.53399999999999</v>
          </cell>
          <cell r="E25">
            <v>32.37599999999999</v>
          </cell>
          <cell r="F25">
            <v>26.610000000000014</v>
          </cell>
          <cell r="G25">
            <v>35.760000000000005</v>
          </cell>
          <cell r="H25">
            <v>72.294</v>
          </cell>
          <cell r="I25">
            <v>104.66999999999999</v>
          </cell>
          <cell r="J25">
            <v>131.28</v>
          </cell>
          <cell r="K25">
            <v>23.418</v>
          </cell>
          <cell r="L25">
            <v>30.134999999999998</v>
          </cell>
          <cell r="M25">
            <v>0</v>
          </cell>
          <cell r="N25">
            <v>0</v>
          </cell>
          <cell r="O25">
            <v>23.418</v>
          </cell>
          <cell r="P25">
            <v>53.553</v>
          </cell>
          <cell r="Q25">
            <v>0</v>
          </cell>
          <cell r="R25">
            <v>0</v>
          </cell>
        </row>
        <row r="28">
          <cell r="B28" t="str">
            <v>Pensions Individual non-linked</v>
          </cell>
          <cell r="C28">
            <v>0</v>
          </cell>
          <cell r="D28">
            <v>0</v>
          </cell>
          <cell r="E28">
            <v>0</v>
          </cell>
          <cell r="F28">
            <v>0</v>
          </cell>
          <cell r="G28">
            <v>0</v>
          </cell>
          <cell r="H28">
            <v>0</v>
          </cell>
          <cell r="I28">
            <v>0</v>
          </cell>
          <cell r="K28">
            <v>0</v>
          </cell>
          <cell r="L28">
            <v>0</v>
          </cell>
          <cell r="M28">
            <v>0</v>
          </cell>
          <cell r="N28">
            <v>0</v>
          </cell>
        </row>
        <row r="29">
          <cell r="B29" t="str">
            <v>Pensions Individual linked</v>
          </cell>
          <cell r="C29">
            <v>0</v>
          </cell>
          <cell r="D29">
            <v>0</v>
          </cell>
          <cell r="E29">
            <v>0</v>
          </cell>
          <cell r="F29">
            <v>0</v>
          </cell>
          <cell r="G29">
            <v>0</v>
          </cell>
          <cell r="H29">
            <v>0</v>
          </cell>
          <cell r="I29">
            <v>0</v>
          </cell>
          <cell r="K29">
            <v>0</v>
          </cell>
          <cell r="L29">
            <v>0</v>
          </cell>
          <cell r="M29">
            <v>0</v>
          </cell>
          <cell r="N29">
            <v>0</v>
          </cell>
        </row>
        <row r="30">
          <cell r="A30" t="str">
            <v>Individual Pensions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Stakeholder</v>
          </cell>
          <cell r="C31">
            <v>0</v>
          </cell>
          <cell r="D31">
            <v>0.11</v>
          </cell>
          <cell r="E31">
            <v>0.36</v>
          </cell>
          <cell r="F31">
            <v>1.7600000000000002</v>
          </cell>
          <cell r="G31">
            <v>0</v>
          </cell>
          <cell r="H31">
            <v>0.11</v>
          </cell>
          <cell r="I31">
            <v>0.47</v>
          </cell>
          <cell r="J31">
            <v>2.23</v>
          </cell>
          <cell r="K31">
            <v>1.99</v>
          </cell>
          <cell r="L31">
            <v>1.6609999999999998</v>
          </cell>
          <cell r="M31">
            <v>0</v>
          </cell>
          <cell r="N31">
            <v>0</v>
          </cell>
          <cell r="O31">
            <v>1.99</v>
          </cell>
          <cell r="P31">
            <v>3.651</v>
          </cell>
        </row>
        <row r="32">
          <cell r="B32" t="str">
            <v>Pensions Corporate non-linked</v>
          </cell>
          <cell r="C32">
            <v>27.34</v>
          </cell>
          <cell r="D32">
            <v>22.780000000000005</v>
          </cell>
          <cell r="E32">
            <v>17.699999999999985</v>
          </cell>
          <cell r="F32">
            <v>17.18000000000001</v>
          </cell>
          <cell r="G32">
            <v>27.34</v>
          </cell>
          <cell r="H32">
            <v>50.120000000000005</v>
          </cell>
          <cell r="I32">
            <v>67.82</v>
          </cell>
          <cell r="J32">
            <v>85</v>
          </cell>
          <cell r="K32">
            <v>42.882</v>
          </cell>
          <cell r="L32">
            <v>36.67600000000001</v>
          </cell>
          <cell r="M32">
            <v>0</v>
          </cell>
          <cell r="N32">
            <v>0</v>
          </cell>
          <cell r="O32">
            <v>42.882</v>
          </cell>
          <cell r="P32">
            <v>79.558</v>
          </cell>
        </row>
        <row r="33">
          <cell r="B33" t="str">
            <v>Pensions Corporate linked</v>
          </cell>
          <cell r="C33">
            <v>151.7</v>
          </cell>
          <cell r="D33">
            <v>45.670000000000016</v>
          </cell>
          <cell r="E33">
            <v>111.07</v>
          </cell>
          <cell r="F33">
            <v>73.56</v>
          </cell>
          <cell r="G33">
            <v>151.7</v>
          </cell>
          <cell r="H33">
            <v>197.37</v>
          </cell>
          <cell r="I33">
            <v>308.44</v>
          </cell>
          <cell r="J33">
            <v>382</v>
          </cell>
          <cell r="K33">
            <v>224.016</v>
          </cell>
          <cell r="L33">
            <v>87.55300000000003</v>
          </cell>
          <cell r="M33">
            <v>0</v>
          </cell>
          <cell r="N33">
            <v>0</v>
          </cell>
          <cell r="O33">
            <v>224.016</v>
          </cell>
          <cell r="P33">
            <v>311.569</v>
          </cell>
        </row>
        <row r="34">
          <cell r="A34" t="str">
            <v>Corporate Pensions</v>
          </cell>
          <cell r="C34">
            <v>179.04</v>
          </cell>
          <cell r="D34">
            <v>68.56000000000003</v>
          </cell>
          <cell r="E34">
            <v>129.13</v>
          </cell>
          <cell r="F34">
            <v>92.50000000000003</v>
          </cell>
          <cell r="G34">
            <v>179.04</v>
          </cell>
          <cell r="H34">
            <v>247.60000000000002</v>
          </cell>
          <cell r="I34">
            <v>376.73</v>
          </cell>
          <cell r="J34">
            <v>469.23</v>
          </cell>
          <cell r="K34">
            <v>268.888</v>
          </cell>
          <cell r="L34">
            <v>125.89000000000004</v>
          </cell>
          <cell r="M34">
            <v>0</v>
          </cell>
          <cell r="N34">
            <v>0</v>
          </cell>
          <cell r="O34">
            <v>268.888</v>
          </cell>
          <cell r="P34">
            <v>394.778</v>
          </cell>
          <cell r="Q34">
            <v>0</v>
          </cell>
          <cell r="R34">
            <v>0</v>
          </cell>
        </row>
        <row r="35">
          <cell r="B35" t="str">
            <v>Other (non-linked)</v>
          </cell>
          <cell r="C35">
            <v>0</v>
          </cell>
          <cell r="D35">
            <v>0</v>
          </cell>
          <cell r="E35">
            <v>0</v>
          </cell>
          <cell r="F35">
            <v>0</v>
          </cell>
          <cell r="G35">
            <v>0</v>
          </cell>
          <cell r="K35">
            <v>0</v>
          </cell>
          <cell r="L35">
            <v>0</v>
          </cell>
          <cell r="M35">
            <v>0</v>
          </cell>
          <cell r="N35">
            <v>0</v>
          </cell>
          <cell r="O35">
            <v>0</v>
          </cell>
        </row>
        <row r="36">
          <cell r="B36" t="str">
            <v>Other (linked)</v>
          </cell>
          <cell r="C36">
            <v>0</v>
          </cell>
          <cell r="D36">
            <v>0</v>
          </cell>
          <cell r="E36">
            <v>0</v>
          </cell>
          <cell r="F36">
            <v>0</v>
          </cell>
          <cell r="G36">
            <v>0</v>
          </cell>
          <cell r="K36">
            <v>0</v>
          </cell>
          <cell r="L36">
            <v>0</v>
          </cell>
          <cell r="M36">
            <v>0</v>
          </cell>
          <cell r="N36">
            <v>0</v>
          </cell>
          <cell r="O36">
            <v>0</v>
          </cell>
        </row>
        <row r="37">
          <cell r="A37" t="str">
            <v>Life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t="str">
            <v>Investment Products</v>
          </cell>
          <cell r="C38">
            <v>0</v>
          </cell>
          <cell r="D38">
            <v>0</v>
          </cell>
          <cell r="E38">
            <v>0</v>
          </cell>
          <cell r="F38">
            <v>0</v>
          </cell>
          <cell r="G38">
            <v>0</v>
          </cell>
          <cell r="K38">
            <v>0</v>
          </cell>
          <cell r="L38">
            <v>0</v>
          </cell>
          <cell r="M38">
            <v>0</v>
          </cell>
          <cell r="N38">
            <v>0</v>
          </cell>
          <cell r="O38">
            <v>0</v>
          </cell>
        </row>
        <row r="39">
          <cell r="A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t="str">
            <v>Annuities - Internal</v>
          </cell>
          <cell r="C40">
            <v>34.19</v>
          </cell>
          <cell r="D40">
            <v>37.61</v>
          </cell>
          <cell r="E40">
            <v>35.8</v>
          </cell>
          <cell r="F40">
            <v>56.30000000000001</v>
          </cell>
          <cell r="G40">
            <v>34.19</v>
          </cell>
          <cell r="H40">
            <v>71.8</v>
          </cell>
          <cell r="I40">
            <v>107.6</v>
          </cell>
          <cell r="J40">
            <v>163.9</v>
          </cell>
          <cell r="K40">
            <v>47.1</v>
          </cell>
          <cell r="L40">
            <v>45.88999999999999</v>
          </cell>
          <cell r="M40">
            <v>0</v>
          </cell>
          <cell r="N40">
            <v>0</v>
          </cell>
          <cell r="O40">
            <v>47.1</v>
          </cell>
          <cell r="P40">
            <v>92.99</v>
          </cell>
        </row>
        <row r="41">
          <cell r="A41" t="str">
            <v>Individual Annuities</v>
          </cell>
          <cell r="C41">
            <v>34.19</v>
          </cell>
          <cell r="D41">
            <v>37.61</v>
          </cell>
          <cell r="E41">
            <v>35.8</v>
          </cell>
          <cell r="F41">
            <v>56.30000000000001</v>
          </cell>
          <cell r="G41">
            <v>34.19</v>
          </cell>
          <cell r="H41">
            <v>71.8</v>
          </cell>
          <cell r="I41">
            <v>107.6</v>
          </cell>
          <cell r="J41">
            <v>163.9</v>
          </cell>
          <cell r="K41">
            <v>47.1</v>
          </cell>
          <cell r="L41">
            <v>45.88999999999999</v>
          </cell>
          <cell r="M41">
            <v>0</v>
          </cell>
          <cell r="N41">
            <v>0</v>
          </cell>
          <cell r="O41">
            <v>47.1</v>
          </cell>
          <cell r="P41">
            <v>92.99</v>
          </cell>
          <cell r="Q41">
            <v>0</v>
          </cell>
          <cell r="R41">
            <v>0</v>
          </cell>
        </row>
        <row r="42">
          <cell r="A42" t="str">
            <v>Sub-Total</v>
          </cell>
          <cell r="C42">
            <v>213.23</v>
          </cell>
          <cell r="D42">
            <v>106.17000000000004</v>
          </cell>
          <cell r="E42">
            <v>164.92999999999998</v>
          </cell>
          <cell r="F42">
            <v>148.79999999999993</v>
          </cell>
          <cell r="G42">
            <v>213.23</v>
          </cell>
          <cell r="H42">
            <v>319.40000000000003</v>
          </cell>
          <cell r="I42">
            <v>484.33000000000004</v>
          </cell>
          <cell r="J42">
            <v>633.13</v>
          </cell>
          <cell r="K42">
            <v>315.988</v>
          </cell>
          <cell r="L42">
            <v>171.78000000000003</v>
          </cell>
          <cell r="M42">
            <v>0</v>
          </cell>
          <cell r="N42">
            <v>0</v>
          </cell>
          <cell r="O42">
            <v>315.988</v>
          </cell>
          <cell r="P42">
            <v>487.76800000000003</v>
          </cell>
          <cell r="Q42">
            <v>0</v>
          </cell>
          <cell r="R42">
            <v>0</v>
          </cell>
        </row>
        <row r="43">
          <cell r="B43" t="str">
            <v>DSS Rebates</v>
          </cell>
          <cell r="C43">
            <v>0</v>
          </cell>
          <cell r="D43">
            <v>0</v>
          </cell>
          <cell r="E43">
            <v>0</v>
          </cell>
          <cell r="F43">
            <v>0</v>
          </cell>
          <cell r="K43">
            <v>0</v>
          </cell>
          <cell r="L43">
            <v>0</v>
          </cell>
          <cell r="M43">
            <v>0</v>
          </cell>
          <cell r="N43">
            <v>0</v>
          </cell>
        </row>
        <row r="44">
          <cell r="A44" t="str">
            <v>DSS Rebates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Total</v>
          </cell>
          <cell r="C45">
            <v>213.23</v>
          </cell>
          <cell r="D45">
            <v>106.17000000000004</v>
          </cell>
          <cell r="E45">
            <v>164.92999999999998</v>
          </cell>
          <cell r="F45">
            <v>148.79999999999993</v>
          </cell>
          <cell r="G45">
            <v>213.23</v>
          </cell>
          <cell r="H45">
            <v>319.40000000000003</v>
          </cell>
          <cell r="I45">
            <v>484.33000000000004</v>
          </cell>
          <cell r="J45">
            <v>633.13</v>
          </cell>
          <cell r="K45">
            <v>315.988</v>
          </cell>
          <cell r="L45">
            <v>171.78000000000003</v>
          </cell>
          <cell r="M45">
            <v>0</v>
          </cell>
          <cell r="N45">
            <v>0</v>
          </cell>
          <cell r="O45">
            <v>315.988</v>
          </cell>
          <cell r="P45">
            <v>487.76800000000003</v>
          </cell>
          <cell r="Q45">
            <v>0</v>
          </cell>
          <cell r="R45">
            <v>0</v>
          </cell>
        </row>
      </sheetData>
      <sheetData sheetId="8">
        <row r="8">
          <cell r="B8" t="str">
            <v>Pensions Individual non-linked</v>
          </cell>
          <cell r="C8">
            <v>0</v>
          </cell>
          <cell r="D8">
            <v>0</v>
          </cell>
          <cell r="E8">
            <v>0</v>
          </cell>
          <cell r="F8">
            <v>0</v>
          </cell>
          <cell r="K8">
            <v>0</v>
          </cell>
          <cell r="L8">
            <v>0</v>
          </cell>
          <cell r="M8">
            <v>0</v>
          </cell>
          <cell r="N8">
            <v>0</v>
          </cell>
        </row>
        <row r="9">
          <cell r="B9" t="str">
            <v>Pensions Individual linked</v>
          </cell>
          <cell r="C9">
            <v>0</v>
          </cell>
          <cell r="D9">
            <v>0</v>
          </cell>
          <cell r="E9">
            <v>0</v>
          </cell>
          <cell r="F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Other (non-linked)</v>
          </cell>
          <cell r="C15">
            <v>0</v>
          </cell>
          <cell r="D15">
            <v>0</v>
          </cell>
          <cell r="E15">
            <v>0</v>
          </cell>
          <cell r="F15">
            <v>0</v>
          </cell>
          <cell r="K15">
            <v>0</v>
          </cell>
          <cell r="L15">
            <v>0</v>
          </cell>
          <cell r="M15">
            <v>0</v>
          </cell>
          <cell r="N15">
            <v>0</v>
          </cell>
        </row>
        <row r="16">
          <cell r="B16" t="str">
            <v>Other (linked)</v>
          </cell>
          <cell r="C16">
            <v>0</v>
          </cell>
          <cell r="D16">
            <v>0</v>
          </cell>
          <cell r="E16">
            <v>0</v>
          </cell>
          <cell r="F16">
            <v>0</v>
          </cell>
          <cell r="K16">
            <v>0</v>
          </cell>
          <cell r="L16">
            <v>0</v>
          </cell>
          <cell r="M16">
            <v>0</v>
          </cell>
          <cell r="N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K18">
            <v>0</v>
          </cell>
          <cell r="L18">
            <v>0</v>
          </cell>
          <cell r="M18">
            <v>0</v>
          </cell>
          <cell r="N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Annuities - Exceptional Bulk</v>
          </cell>
          <cell r="B20" t="str">
            <v>Annuities - Exceptional Bulk</v>
          </cell>
          <cell r="C20">
            <v>0</v>
          </cell>
          <cell r="D20">
            <v>0</v>
          </cell>
          <cell r="E20">
            <v>0</v>
          </cell>
          <cell r="F20">
            <v>0</v>
          </cell>
          <cell r="K20">
            <v>0</v>
          </cell>
          <cell r="L20">
            <v>0</v>
          </cell>
          <cell r="M20">
            <v>0</v>
          </cell>
          <cell r="N20">
            <v>0</v>
          </cell>
        </row>
        <row r="21">
          <cell r="A21" t="str">
            <v>Annuities - Other Bulk</v>
          </cell>
          <cell r="B21" t="str">
            <v>Annuities - Other Bulk</v>
          </cell>
          <cell r="C21">
            <v>0</v>
          </cell>
          <cell r="D21">
            <v>0</v>
          </cell>
          <cell r="E21">
            <v>0</v>
          </cell>
          <cell r="F21">
            <v>0</v>
          </cell>
          <cell r="K21">
            <v>0</v>
          </cell>
          <cell r="L21">
            <v>0</v>
          </cell>
          <cell r="M21">
            <v>0</v>
          </cell>
          <cell r="N21">
            <v>0</v>
          </cell>
        </row>
        <row r="22">
          <cell r="A22" t="str">
            <v>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DSS Rebates</v>
          </cell>
          <cell r="C24">
            <v>0</v>
          </cell>
          <cell r="D24">
            <v>0</v>
          </cell>
          <cell r="E24">
            <v>0</v>
          </cell>
          <cell r="F24">
            <v>0</v>
          </cell>
          <cell r="K24">
            <v>0</v>
          </cell>
          <cell r="L24">
            <v>0</v>
          </cell>
          <cell r="M24">
            <v>0</v>
          </cell>
          <cell r="N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41">
          <cell r="A41" t="str">
            <v>Annuities - Exceptional Bulk</v>
          </cell>
          <cell r="B41" t="str">
            <v>Annuities - Exceptional Bulk</v>
          </cell>
          <cell r="C41">
            <v>0</v>
          </cell>
          <cell r="D41">
            <v>0</v>
          </cell>
          <cell r="E41">
            <v>0</v>
          </cell>
          <cell r="F41">
            <v>0</v>
          </cell>
          <cell r="G41">
            <v>0</v>
          </cell>
          <cell r="H41">
            <v>0</v>
          </cell>
          <cell r="I41">
            <v>0</v>
          </cell>
          <cell r="K41">
            <v>0</v>
          </cell>
          <cell r="L41">
            <v>0</v>
          </cell>
          <cell r="M41">
            <v>0</v>
          </cell>
          <cell r="N41">
            <v>0</v>
          </cell>
          <cell r="O41">
            <v>0</v>
          </cell>
        </row>
        <row r="42">
          <cell r="A42" t="str">
            <v>Annuities - Other Bulk</v>
          </cell>
          <cell r="B42" t="str">
            <v>Annuities - Other Bulk</v>
          </cell>
          <cell r="C42">
            <v>144.2</v>
          </cell>
          <cell r="D42">
            <v>207.60000000000002</v>
          </cell>
          <cell r="E42">
            <v>122.69999999999999</v>
          </cell>
          <cell r="F42">
            <v>100.60000000000002</v>
          </cell>
          <cell r="G42">
            <v>144.2</v>
          </cell>
          <cell r="H42">
            <v>351.8</v>
          </cell>
          <cell r="I42">
            <v>474.5</v>
          </cell>
          <cell r="J42">
            <v>575.1</v>
          </cell>
          <cell r="K42">
            <v>58.2</v>
          </cell>
          <cell r="L42">
            <v>105.08</v>
          </cell>
          <cell r="M42">
            <v>0</v>
          </cell>
          <cell r="N42">
            <v>0</v>
          </cell>
          <cell r="O42">
            <v>58.2</v>
          </cell>
          <cell r="P42">
            <v>163.28</v>
          </cell>
        </row>
        <row r="43">
          <cell r="A43" t="str">
            <v>Annuities - Individual WP</v>
          </cell>
          <cell r="B43" t="str">
            <v>Annuities - Individual WP</v>
          </cell>
          <cell r="C43">
            <v>29.4</v>
          </cell>
          <cell r="D43">
            <v>31</v>
          </cell>
          <cell r="E43">
            <v>23.4</v>
          </cell>
          <cell r="F43">
            <v>19.699999999999996</v>
          </cell>
          <cell r="G43">
            <v>29.4</v>
          </cell>
          <cell r="H43">
            <v>60.4</v>
          </cell>
          <cell r="I43">
            <v>83.8</v>
          </cell>
          <cell r="J43">
            <v>103.5</v>
          </cell>
          <cell r="K43">
            <v>13.536885000000002</v>
          </cell>
          <cell r="L43">
            <v>17.183114999999997</v>
          </cell>
          <cell r="M43">
            <v>0</v>
          </cell>
          <cell r="N43">
            <v>0</v>
          </cell>
          <cell r="O43">
            <v>13.536885000000002</v>
          </cell>
          <cell r="P43">
            <v>30.72</v>
          </cell>
        </row>
        <row r="44">
          <cell r="A44" t="str">
            <v>Annuities - Individual RPI</v>
          </cell>
          <cell r="B44" t="str">
            <v>Annuities - Individual RPI</v>
          </cell>
          <cell r="C44">
            <v>7.6</v>
          </cell>
          <cell r="D44">
            <v>8.1</v>
          </cell>
          <cell r="E44">
            <v>8.000000000000002</v>
          </cell>
          <cell r="F44">
            <v>10.599999999999993</v>
          </cell>
          <cell r="G44">
            <v>7.6</v>
          </cell>
          <cell r="H44">
            <v>15.7</v>
          </cell>
          <cell r="I44">
            <v>23.7</v>
          </cell>
          <cell r="J44">
            <v>34.3</v>
          </cell>
          <cell r="K44">
            <v>9.042548</v>
          </cell>
          <cell r="L44">
            <v>14.417452</v>
          </cell>
          <cell r="M44">
            <v>0</v>
          </cell>
          <cell r="N44">
            <v>0</v>
          </cell>
          <cell r="O44">
            <v>9.042548</v>
          </cell>
          <cell r="P44">
            <v>23.46</v>
          </cell>
        </row>
        <row r="45">
          <cell r="A45" t="str">
            <v>Annuities - Individual NP</v>
          </cell>
          <cell r="B45" t="str">
            <v>Annuities - Individual NP</v>
          </cell>
          <cell r="C45">
            <v>36.2</v>
          </cell>
          <cell r="D45">
            <v>51.8</v>
          </cell>
          <cell r="E45">
            <v>65.5</v>
          </cell>
          <cell r="F45">
            <v>70.5</v>
          </cell>
          <cell r="G45">
            <v>36.2</v>
          </cell>
          <cell r="H45">
            <v>88</v>
          </cell>
          <cell r="I45">
            <v>153.5</v>
          </cell>
          <cell r="J45">
            <v>224</v>
          </cell>
          <cell r="K45">
            <v>39.712161</v>
          </cell>
          <cell r="L45">
            <v>97.94783899999999</v>
          </cell>
          <cell r="M45">
            <v>0</v>
          </cell>
          <cell r="N45">
            <v>0</v>
          </cell>
          <cell r="O45">
            <v>39.712161</v>
          </cell>
          <cell r="P45">
            <v>137.66</v>
          </cell>
        </row>
        <row r="46">
          <cell r="B46" t="str">
            <v>Annuities - Unsplit External</v>
          </cell>
          <cell r="C46">
            <v>5.6</v>
          </cell>
          <cell r="D46">
            <v>13.4</v>
          </cell>
          <cell r="E46">
            <v>28.60000000000001</v>
          </cell>
          <cell r="F46">
            <v>48.499999999999986</v>
          </cell>
          <cell r="G46">
            <v>5.6</v>
          </cell>
          <cell r="H46">
            <v>19</v>
          </cell>
          <cell r="I46">
            <v>47.60000000000001</v>
          </cell>
          <cell r="J46">
            <v>96.1</v>
          </cell>
          <cell r="K46">
            <v>17.437326</v>
          </cell>
          <cell r="L46">
            <v>25.332674000000004</v>
          </cell>
          <cell r="M46">
            <v>0</v>
          </cell>
          <cell r="N46">
            <v>0</v>
          </cell>
          <cell r="O46">
            <v>17.437326</v>
          </cell>
          <cell r="P46">
            <v>42.77</v>
          </cell>
        </row>
        <row r="47">
          <cell r="A47" t="str">
            <v>Annuities</v>
          </cell>
          <cell r="C47">
            <v>222.99999999999997</v>
          </cell>
          <cell r="D47">
            <v>311.9</v>
          </cell>
          <cell r="E47">
            <v>248.20000000000005</v>
          </cell>
          <cell r="F47">
            <v>249.89999999999998</v>
          </cell>
          <cell r="G47">
            <v>222.99999999999997</v>
          </cell>
          <cell r="H47">
            <v>534.9</v>
          </cell>
          <cell r="I47">
            <v>783.1</v>
          </cell>
          <cell r="J47">
            <v>1033</v>
          </cell>
          <cell r="K47">
            <v>137.92892</v>
          </cell>
          <cell r="L47">
            <v>259.96108</v>
          </cell>
          <cell r="M47">
            <v>0</v>
          </cell>
          <cell r="N47">
            <v>0</v>
          </cell>
          <cell r="O47">
            <v>137.92892</v>
          </cell>
          <cell r="P47">
            <v>397.89</v>
          </cell>
          <cell r="Q47">
            <v>0</v>
          </cell>
          <cell r="R47">
            <v>0</v>
          </cell>
        </row>
        <row r="48">
          <cell r="A48" t="str">
            <v>Sub-Total</v>
          </cell>
          <cell r="C48">
            <v>222.99999999999997</v>
          </cell>
          <cell r="D48">
            <v>311.9</v>
          </cell>
          <cell r="E48">
            <v>248.20000000000005</v>
          </cell>
          <cell r="F48">
            <v>249.89999999999998</v>
          </cell>
          <cell r="G48">
            <v>222.99999999999997</v>
          </cell>
          <cell r="H48">
            <v>534.9</v>
          </cell>
          <cell r="I48">
            <v>783.1</v>
          </cell>
          <cell r="J48">
            <v>1033</v>
          </cell>
          <cell r="K48">
            <v>137.92892</v>
          </cell>
          <cell r="L48">
            <v>259.96108</v>
          </cell>
          <cell r="M48">
            <v>0</v>
          </cell>
          <cell r="N48">
            <v>0</v>
          </cell>
          <cell r="O48">
            <v>137.92892</v>
          </cell>
          <cell r="P48">
            <v>397.89</v>
          </cell>
          <cell r="Q48">
            <v>0</v>
          </cell>
          <cell r="R48">
            <v>0</v>
          </cell>
        </row>
        <row r="49">
          <cell r="B49" t="str">
            <v>DSS Rebates</v>
          </cell>
          <cell r="C49">
            <v>0</v>
          </cell>
          <cell r="D49">
            <v>0</v>
          </cell>
          <cell r="E49">
            <v>0</v>
          </cell>
          <cell r="F49">
            <v>0</v>
          </cell>
          <cell r="K49">
            <v>0</v>
          </cell>
          <cell r="L49">
            <v>0</v>
          </cell>
          <cell r="M49">
            <v>0</v>
          </cell>
          <cell r="N49">
            <v>0</v>
          </cell>
        </row>
        <row r="50">
          <cell r="A50" t="str">
            <v>DSS Rebates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A51" t="str">
            <v>Total</v>
          </cell>
          <cell r="C51">
            <v>222.99999999999997</v>
          </cell>
          <cell r="D51">
            <v>311.9</v>
          </cell>
          <cell r="E51">
            <v>248.20000000000005</v>
          </cell>
          <cell r="F51">
            <v>249.89999999999998</v>
          </cell>
          <cell r="G51">
            <v>222.99999999999997</v>
          </cell>
          <cell r="H51">
            <v>534.9</v>
          </cell>
          <cell r="I51">
            <v>783.1</v>
          </cell>
          <cell r="J51">
            <v>1033</v>
          </cell>
          <cell r="K51">
            <v>137.92892</v>
          </cell>
          <cell r="L51">
            <v>259.96108</v>
          </cell>
          <cell r="M51">
            <v>0</v>
          </cell>
          <cell r="N51">
            <v>0</v>
          </cell>
          <cell r="O51">
            <v>137.92892</v>
          </cell>
          <cell r="P51">
            <v>397.89</v>
          </cell>
          <cell r="Q51">
            <v>0</v>
          </cell>
          <cell r="R51">
            <v>0</v>
          </cell>
        </row>
      </sheetData>
      <sheetData sheetId="9">
        <row r="8">
          <cell r="B8" t="str">
            <v>Pensions Individual non-linked</v>
          </cell>
          <cell r="C8">
            <v>2.0900000000000007</v>
          </cell>
          <cell r="D8">
            <v>8.34</v>
          </cell>
          <cell r="E8">
            <v>2.869999999999999</v>
          </cell>
          <cell r="F8">
            <v>1.799999999999999</v>
          </cell>
          <cell r="G8">
            <v>2.0900000000000007</v>
          </cell>
          <cell r="H8">
            <v>10.430000000000001</v>
          </cell>
          <cell r="I8">
            <v>13.3</v>
          </cell>
          <cell r="J8">
            <v>15.1</v>
          </cell>
          <cell r="K8">
            <v>2.99</v>
          </cell>
          <cell r="L8">
            <v>3.59</v>
          </cell>
          <cell r="M8">
            <v>0</v>
          </cell>
          <cell r="N8">
            <v>0</v>
          </cell>
          <cell r="O8">
            <v>2.99</v>
          </cell>
          <cell r="P8">
            <v>6.58</v>
          </cell>
          <cell r="Q8">
            <v>0</v>
          </cell>
          <cell r="R8">
            <v>0</v>
          </cell>
        </row>
        <row r="9">
          <cell r="B9" t="str">
            <v>Pensions Individual linked</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A10" t="str">
            <v>Individual Pensions</v>
          </cell>
          <cell r="C10">
            <v>2.0900000000000007</v>
          </cell>
          <cell r="D10">
            <v>8.34</v>
          </cell>
          <cell r="E10">
            <v>2.869999999999999</v>
          </cell>
          <cell r="F10">
            <v>1.799999999999999</v>
          </cell>
          <cell r="G10">
            <v>2.0900000000000007</v>
          </cell>
          <cell r="H10">
            <v>10.430000000000001</v>
          </cell>
          <cell r="I10">
            <v>13.3</v>
          </cell>
          <cell r="J10">
            <v>15.1</v>
          </cell>
          <cell r="K10">
            <v>2.99</v>
          </cell>
          <cell r="L10">
            <v>3.59</v>
          </cell>
          <cell r="M10">
            <v>0</v>
          </cell>
          <cell r="N10">
            <v>0</v>
          </cell>
          <cell r="O10">
            <v>2.99</v>
          </cell>
          <cell r="P10">
            <v>6.58</v>
          </cell>
          <cell r="Q10">
            <v>0</v>
          </cell>
          <cell r="R10">
            <v>0</v>
          </cell>
        </row>
        <row r="11">
          <cell r="B11" t="str">
            <v>Pensions Corporate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Prudence Bond (linked)</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Other (non-linked)</v>
          </cell>
          <cell r="C15">
            <v>0.47999999999999954</v>
          </cell>
          <cell r="D15">
            <v>0.9700000000000006</v>
          </cell>
          <cell r="E15">
            <v>1.0499999999999998</v>
          </cell>
          <cell r="F15">
            <v>1.1400000000000006</v>
          </cell>
          <cell r="G15">
            <v>0.47999999999999954</v>
          </cell>
          <cell r="H15">
            <v>1.4500000000000002</v>
          </cell>
          <cell r="I15">
            <v>2.5</v>
          </cell>
          <cell r="J15">
            <v>3.6400000000000006</v>
          </cell>
          <cell r="K15">
            <v>1.04</v>
          </cell>
          <cell r="L15">
            <v>1.13</v>
          </cell>
          <cell r="M15">
            <v>0</v>
          </cell>
          <cell r="N15">
            <v>0</v>
          </cell>
          <cell r="O15">
            <v>1.04</v>
          </cell>
          <cell r="P15">
            <v>2.17</v>
          </cell>
          <cell r="Q15">
            <v>0</v>
          </cell>
          <cell r="R15">
            <v>0</v>
          </cell>
        </row>
        <row r="16">
          <cell r="B16" t="str">
            <v>Other (linked)</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row r="17">
          <cell r="A17" t="str">
            <v>Life</v>
          </cell>
          <cell r="C17">
            <v>0.47999999999999954</v>
          </cell>
          <cell r="D17">
            <v>0.9700000000000006</v>
          </cell>
          <cell r="E17">
            <v>1.0499999999999998</v>
          </cell>
          <cell r="F17">
            <v>1.1400000000000006</v>
          </cell>
          <cell r="G17">
            <v>0.47999999999999954</v>
          </cell>
          <cell r="H17">
            <v>1.4500000000000002</v>
          </cell>
          <cell r="I17">
            <v>2.5</v>
          </cell>
          <cell r="J17">
            <v>3.6400000000000006</v>
          </cell>
          <cell r="K17">
            <v>1.04</v>
          </cell>
          <cell r="L17">
            <v>1.13</v>
          </cell>
          <cell r="M17">
            <v>0</v>
          </cell>
          <cell r="N17">
            <v>0</v>
          </cell>
          <cell r="O17">
            <v>1.04</v>
          </cell>
          <cell r="P17">
            <v>2.17</v>
          </cell>
          <cell r="Q17">
            <v>0</v>
          </cell>
          <cell r="R17">
            <v>0</v>
          </cell>
        </row>
        <row r="18">
          <cell r="B18" t="str">
            <v>Investment Products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External</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Individual 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2.5700000000000003</v>
          </cell>
          <cell r="D23">
            <v>9.310000000000002</v>
          </cell>
          <cell r="E23">
            <v>3.9199999999999946</v>
          </cell>
          <cell r="F23">
            <v>2.940000000000005</v>
          </cell>
          <cell r="G23">
            <v>2.5700000000000003</v>
          </cell>
          <cell r="H23">
            <v>11.880000000000003</v>
          </cell>
          <cell r="I23">
            <v>15.799999999999997</v>
          </cell>
          <cell r="J23">
            <v>18.740000000000002</v>
          </cell>
          <cell r="K23">
            <v>4.03</v>
          </cell>
          <cell r="L23">
            <v>4.72</v>
          </cell>
          <cell r="M23">
            <v>0</v>
          </cell>
          <cell r="N23">
            <v>0</v>
          </cell>
          <cell r="O23">
            <v>4.03</v>
          </cell>
          <cell r="P23">
            <v>8.75</v>
          </cell>
          <cell r="Q23">
            <v>0</v>
          </cell>
          <cell r="R23">
            <v>0</v>
          </cell>
        </row>
        <row r="24">
          <cell r="B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2.5700000000000003</v>
          </cell>
          <cell r="D26">
            <v>9.310000000000002</v>
          </cell>
          <cell r="E26">
            <v>3.9199999999999946</v>
          </cell>
          <cell r="F26">
            <v>2.940000000000005</v>
          </cell>
          <cell r="G26">
            <v>2.5700000000000003</v>
          </cell>
          <cell r="H26">
            <v>11.880000000000003</v>
          </cell>
          <cell r="I26">
            <v>15.799999999999997</v>
          </cell>
          <cell r="J26">
            <v>18.740000000000002</v>
          </cell>
          <cell r="K26">
            <v>4.03</v>
          </cell>
          <cell r="L26">
            <v>4.72</v>
          </cell>
          <cell r="M26">
            <v>0</v>
          </cell>
          <cell r="N26">
            <v>0</v>
          </cell>
          <cell r="O26">
            <v>4.03</v>
          </cell>
          <cell r="P26">
            <v>8.75</v>
          </cell>
          <cell r="Q26">
            <v>0</v>
          </cell>
          <cell r="R26">
            <v>0</v>
          </cell>
        </row>
        <row r="29">
          <cell r="B29" t="str">
            <v>Pensions Individual non-linked</v>
          </cell>
          <cell r="C29">
            <v>3.1500000000000012</v>
          </cell>
          <cell r="D29">
            <v>5.579999999999999</v>
          </cell>
          <cell r="E29">
            <v>2.6599999999999984</v>
          </cell>
          <cell r="F29">
            <v>2.410000000000002</v>
          </cell>
          <cell r="G29">
            <v>3.1500000000000012</v>
          </cell>
          <cell r="H29">
            <v>8.73</v>
          </cell>
          <cell r="I29">
            <v>11.389999999999999</v>
          </cell>
          <cell r="J29">
            <v>13.8</v>
          </cell>
          <cell r="K29">
            <v>5.48</v>
          </cell>
          <cell r="L29">
            <v>4.859999999999999</v>
          </cell>
          <cell r="M29">
            <v>0</v>
          </cell>
          <cell r="N29">
            <v>0</v>
          </cell>
          <cell r="O29">
            <v>5.48</v>
          </cell>
          <cell r="P29">
            <v>10.34</v>
          </cell>
          <cell r="Q29">
            <v>0</v>
          </cell>
          <cell r="R29">
            <v>0</v>
          </cell>
        </row>
        <row r="30">
          <cell r="B30" t="str">
            <v>Pensions Individual linked</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Individual Pensions</v>
          </cell>
          <cell r="C31">
            <v>3.1500000000000012</v>
          </cell>
          <cell r="D31">
            <v>5.579999999999999</v>
          </cell>
          <cell r="E31">
            <v>2.6599999999999984</v>
          </cell>
          <cell r="F31">
            <v>2.410000000000002</v>
          </cell>
          <cell r="G31">
            <v>3.1500000000000012</v>
          </cell>
          <cell r="H31">
            <v>8.73</v>
          </cell>
          <cell r="I31">
            <v>11.389999999999999</v>
          </cell>
          <cell r="J31">
            <v>13.8</v>
          </cell>
          <cell r="K31">
            <v>5.48</v>
          </cell>
          <cell r="L31">
            <v>4.859999999999999</v>
          </cell>
          <cell r="M31">
            <v>0</v>
          </cell>
          <cell r="N31">
            <v>0</v>
          </cell>
          <cell r="O31">
            <v>5.48</v>
          </cell>
          <cell r="P31">
            <v>10.34</v>
          </cell>
          <cell r="Q31">
            <v>0</v>
          </cell>
          <cell r="R31">
            <v>0</v>
          </cell>
        </row>
        <row r="32">
          <cell r="B32" t="str">
            <v>Pensions Corporate</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Corporate Pensions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t="str">
            <v>Prudence Bond (non-linked)</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(linked)</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B36" t="str">
            <v>Other (non-linked)</v>
          </cell>
          <cell r="C36">
            <v>5.130000000000024</v>
          </cell>
          <cell r="D36">
            <v>12.479999999999961</v>
          </cell>
          <cell r="E36">
            <v>22.049999999999983</v>
          </cell>
          <cell r="F36">
            <v>30.890000000000043</v>
          </cell>
          <cell r="G36">
            <v>5.130000000000024</v>
          </cell>
          <cell r="H36">
            <v>17.609999999999985</v>
          </cell>
          <cell r="I36">
            <v>39.65999999999997</v>
          </cell>
          <cell r="J36">
            <v>70.55000000000001</v>
          </cell>
          <cell r="K36">
            <v>17.32</v>
          </cell>
          <cell r="L36">
            <v>19.380000000000003</v>
          </cell>
          <cell r="M36">
            <v>0</v>
          </cell>
          <cell r="N36">
            <v>0</v>
          </cell>
          <cell r="O36">
            <v>17.32</v>
          </cell>
          <cell r="P36">
            <v>36.7</v>
          </cell>
          <cell r="Q36">
            <v>0</v>
          </cell>
          <cell r="R36">
            <v>0</v>
          </cell>
        </row>
        <row r="37">
          <cell r="B37" t="str">
            <v>Other (linked)</v>
          </cell>
          <cell r="C37">
            <v>0.020000000000000018</v>
          </cell>
          <cell r="D37">
            <v>-0.040000000000000036</v>
          </cell>
          <cell r="E37">
            <v>0.2999999999999998</v>
          </cell>
          <cell r="F37">
            <v>0.10999999999999988</v>
          </cell>
          <cell r="G37">
            <v>0.020000000000000018</v>
          </cell>
          <cell r="H37">
            <v>-0.020000000000000018</v>
          </cell>
          <cell r="I37">
            <v>0.2799999999999998</v>
          </cell>
          <cell r="J37">
            <v>0.3899999999999997</v>
          </cell>
          <cell r="K37">
            <v>0.066</v>
          </cell>
          <cell r="L37">
            <v>0.24400000000000005</v>
          </cell>
          <cell r="M37">
            <v>0</v>
          </cell>
          <cell r="N37">
            <v>0</v>
          </cell>
          <cell r="O37">
            <v>0.066</v>
          </cell>
          <cell r="P37">
            <v>0.31000000000000005</v>
          </cell>
          <cell r="Q37">
            <v>0</v>
          </cell>
          <cell r="R37">
            <v>0</v>
          </cell>
        </row>
        <row r="38">
          <cell r="A38" t="str">
            <v>Life</v>
          </cell>
          <cell r="C38">
            <v>5.15000000000002</v>
          </cell>
          <cell r="D38">
            <v>12.439999999999955</v>
          </cell>
          <cell r="E38">
            <v>22.349999999999994</v>
          </cell>
          <cell r="F38">
            <v>31.00000000000003</v>
          </cell>
          <cell r="G38">
            <v>5.15000000000002</v>
          </cell>
          <cell r="H38">
            <v>17.589999999999975</v>
          </cell>
          <cell r="I38">
            <v>39.93999999999997</v>
          </cell>
          <cell r="J38">
            <v>70.94</v>
          </cell>
          <cell r="K38">
            <v>17.386</v>
          </cell>
          <cell r="L38">
            <v>19.624000000000006</v>
          </cell>
          <cell r="M38">
            <v>0</v>
          </cell>
          <cell r="N38">
            <v>0</v>
          </cell>
          <cell r="O38">
            <v>17.386</v>
          </cell>
          <cell r="P38">
            <v>37.010000000000005</v>
          </cell>
          <cell r="Q38">
            <v>0</v>
          </cell>
          <cell r="R38">
            <v>0</v>
          </cell>
        </row>
        <row r="39">
          <cell r="B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A40" t="str">
            <v>Investment Products</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Annuities - Internal</v>
          </cell>
          <cell r="C41">
            <v>119.39</v>
          </cell>
          <cell r="D41">
            <v>123.21</v>
          </cell>
          <cell r="E41">
            <v>120.20000000000003</v>
          </cell>
          <cell r="F41">
            <v>124.2</v>
          </cell>
          <cell r="G41">
            <v>119.39</v>
          </cell>
          <cell r="H41">
            <v>242.6</v>
          </cell>
          <cell r="I41">
            <v>362.8</v>
          </cell>
          <cell r="J41">
            <v>487</v>
          </cell>
          <cell r="K41">
            <v>135.78719800000002</v>
          </cell>
          <cell r="L41">
            <v>141.04280199999997</v>
          </cell>
          <cell r="M41">
            <v>0</v>
          </cell>
          <cell r="N41">
            <v>0</v>
          </cell>
          <cell r="O41">
            <v>135.78719800000002</v>
          </cell>
          <cell r="P41">
            <v>276.83</v>
          </cell>
          <cell r="Q41">
            <v>0</v>
          </cell>
          <cell r="R41">
            <v>0</v>
          </cell>
        </row>
        <row r="42">
          <cell r="B42" t="str">
            <v>Annuities - External (Advice Centre)</v>
          </cell>
          <cell r="C42">
            <v>9.01</v>
          </cell>
          <cell r="D42">
            <v>3.09</v>
          </cell>
          <cell r="E42">
            <v>0.14000000000000057</v>
          </cell>
          <cell r="F42">
            <v>0</v>
          </cell>
          <cell r="G42">
            <v>9.01</v>
          </cell>
          <cell r="H42">
            <v>12.1</v>
          </cell>
          <cell r="I42">
            <v>12.24</v>
          </cell>
          <cell r="J42">
            <v>12.24</v>
          </cell>
          <cell r="K42">
            <v>7.630297</v>
          </cell>
          <cell r="L42">
            <v>13.119703000000001</v>
          </cell>
          <cell r="M42">
            <v>0</v>
          </cell>
          <cell r="N42">
            <v>0</v>
          </cell>
          <cell r="O42">
            <v>7.630297</v>
          </cell>
          <cell r="P42">
            <v>20.75</v>
          </cell>
          <cell r="Q42">
            <v>0</v>
          </cell>
          <cell r="R42">
            <v>0</v>
          </cell>
        </row>
        <row r="43">
          <cell r="A43" t="str">
            <v>Individual Annuities</v>
          </cell>
          <cell r="C43">
            <v>128.4</v>
          </cell>
          <cell r="D43">
            <v>126.29999999999998</v>
          </cell>
          <cell r="E43">
            <v>120.34000000000003</v>
          </cell>
          <cell r="F43">
            <v>124.20000000000002</v>
          </cell>
          <cell r="G43">
            <v>128.4</v>
          </cell>
          <cell r="H43">
            <v>254.7</v>
          </cell>
          <cell r="I43">
            <v>375.04</v>
          </cell>
          <cell r="J43">
            <v>499.24</v>
          </cell>
          <cell r="K43">
            <v>143.41749500000003</v>
          </cell>
          <cell r="L43">
            <v>154.16250499999995</v>
          </cell>
          <cell r="M43">
            <v>0</v>
          </cell>
          <cell r="N43">
            <v>0</v>
          </cell>
          <cell r="O43">
            <v>143.41749500000003</v>
          </cell>
          <cell r="P43">
            <v>297.58</v>
          </cell>
          <cell r="Q43">
            <v>0</v>
          </cell>
          <cell r="R43">
            <v>0</v>
          </cell>
        </row>
        <row r="44">
          <cell r="A44" t="str">
            <v>Sub-Total</v>
          </cell>
          <cell r="C44">
            <v>136.70000000000005</v>
          </cell>
          <cell r="D44">
            <v>144.31999999999996</v>
          </cell>
          <cell r="E44">
            <v>145.34999999999997</v>
          </cell>
          <cell r="F44">
            <v>157.60999999999996</v>
          </cell>
          <cell r="G44">
            <v>136.70000000000005</v>
          </cell>
          <cell r="H44">
            <v>281.02</v>
          </cell>
          <cell r="I44">
            <v>426.37</v>
          </cell>
          <cell r="J44">
            <v>583.9799999999999</v>
          </cell>
          <cell r="K44">
            <v>166.28349500000002</v>
          </cell>
          <cell r="L44">
            <v>178.64650499999993</v>
          </cell>
          <cell r="M44">
            <v>0</v>
          </cell>
          <cell r="N44">
            <v>0</v>
          </cell>
          <cell r="O44">
            <v>166.28349500000002</v>
          </cell>
          <cell r="P44">
            <v>344.92999999999995</v>
          </cell>
          <cell r="Q44">
            <v>0</v>
          </cell>
          <cell r="R44">
            <v>0</v>
          </cell>
        </row>
        <row r="45">
          <cell r="B45" t="str">
            <v>DSS Rebates</v>
          </cell>
          <cell r="C45">
            <v>175</v>
          </cell>
          <cell r="D45">
            <v>0</v>
          </cell>
          <cell r="E45">
            <v>0</v>
          </cell>
          <cell r="F45">
            <v>10</v>
          </cell>
          <cell r="G45">
            <v>175</v>
          </cell>
          <cell r="H45">
            <v>175</v>
          </cell>
          <cell r="I45">
            <v>175</v>
          </cell>
          <cell r="J45">
            <v>185</v>
          </cell>
          <cell r="K45">
            <v>195</v>
          </cell>
          <cell r="L45">
            <v>0</v>
          </cell>
          <cell r="M45">
            <v>0</v>
          </cell>
          <cell r="N45">
            <v>0</v>
          </cell>
          <cell r="O45">
            <v>195</v>
          </cell>
          <cell r="P45">
            <v>195</v>
          </cell>
          <cell r="Q45">
            <v>0</v>
          </cell>
          <cell r="R45">
            <v>0</v>
          </cell>
        </row>
        <row r="46">
          <cell r="A46" t="str">
            <v>DSS Rebates</v>
          </cell>
          <cell r="C46">
            <v>175</v>
          </cell>
          <cell r="D46">
            <v>0</v>
          </cell>
          <cell r="E46">
            <v>0</v>
          </cell>
          <cell r="F46">
            <v>10</v>
          </cell>
          <cell r="G46">
            <v>175</v>
          </cell>
          <cell r="H46">
            <v>175</v>
          </cell>
          <cell r="I46">
            <v>175</v>
          </cell>
          <cell r="J46">
            <v>185</v>
          </cell>
          <cell r="K46">
            <v>195</v>
          </cell>
          <cell r="L46">
            <v>0</v>
          </cell>
          <cell r="M46">
            <v>0</v>
          </cell>
          <cell r="N46">
            <v>0</v>
          </cell>
          <cell r="O46">
            <v>195</v>
          </cell>
          <cell r="P46">
            <v>195</v>
          </cell>
          <cell r="Q46">
            <v>0</v>
          </cell>
          <cell r="R46">
            <v>0</v>
          </cell>
        </row>
        <row r="47">
          <cell r="A47" t="str">
            <v>Total</v>
          </cell>
          <cell r="C47">
            <v>311.70000000000005</v>
          </cell>
          <cell r="D47">
            <v>144.31999999999996</v>
          </cell>
          <cell r="E47">
            <v>145.34999999999997</v>
          </cell>
          <cell r="F47">
            <v>167.60999999999996</v>
          </cell>
          <cell r="G47">
            <v>311.70000000000005</v>
          </cell>
          <cell r="H47">
            <v>456.02</v>
          </cell>
          <cell r="I47">
            <v>601.37</v>
          </cell>
          <cell r="J47">
            <v>768.9799999999999</v>
          </cell>
          <cell r="K47">
            <v>361.283495</v>
          </cell>
          <cell r="L47">
            <v>178.64650499999993</v>
          </cell>
          <cell r="M47">
            <v>0</v>
          </cell>
          <cell r="N47">
            <v>0</v>
          </cell>
          <cell r="O47">
            <v>361.283495</v>
          </cell>
          <cell r="P47">
            <v>539.93</v>
          </cell>
          <cell r="Q47">
            <v>0</v>
          </cell>
          <cell r="R47">
            <v>0</v>
          </cell>
        </row>
      </sheetData>
      <sheetData sheetId="11">
        <row r="8">
          <cell r="B8" t="str">
            <v>Pensions Individual non-linked</v>
          </cell>
          <cell r="C8">
            <v>-5.55</v>
          </cell>
          <cell r="D8">
            <v>-3.8899999999999997</v>
          </cell>
          <cell r="E8">
            <v>-0.7599999999999998</v>
          </cell>
          <cell r="F8">
            <v>-0.9000000000000004</v>
          </cell>
          <cell r="G8">
            <v>-5.55</v>
          </cell>
          <cell r="H8">
            <v>-9.44</v>
          </cell>
          <cell r="I8">
            <v>-10.2</v>
          </cell>
          <cell r="J8">
            <v>-11.1</v>
          </cell>
          <cell r="K8">
            <v>0</v>
          </cell>
          <cell r="L8">
            <v>0</v>
          </cell>
          <cell r="M8">
            <v>0</v>
          </cell>
          <cell r="N8">
            <v>0</v>
          </cell>
          <cell r="O8">
            <v>0</v>
          </cell>
        </row>
        <row r="9">
          <cell r="B9" t="str">
            <v>Pensions Individual linked</v>
          </cell>
          <cell r="C9">
            <v>0</v>
          </cell>
          <cell r="D9">
            <v>0</v>
          </cell>
          <cell r="E9">
            <v>0</v>
          </cell>
          <cell r="F9">
            <v>0</v>
          </cell>
          <cell r="G9">
            <v>0</v>
          </cell>
          <cell r="K9">
            <v>0</v>
          </cell>
          <cell r="L9">
            <v>0</v>
          </cell>
          <cell r="M9">
            <v>0</v>
          </cell>
          <cell r="N9">
            <v>0</v>
          </cell>
          <cell r="O9">
            <v>0</v>
          </cell>
        </row>
        <row r="10">
          <cell r="A10" t="str">
            <v>Individual Pensions</v>
          </cell>
          <cell r="C10">
            <v>-5.55</v>
          </cell>
          <cell r="D10">
            <v>-3.8899999999999997</v>
          </cell>
          <cell r="E10">
            <v>-0.7599999999999998</v>
          </cell>
          <cell r="F10">
            <v>-0.9000000000000004</v>
          </cell>
          <cell r="G10">
            <v>-5.55</v>
          </cell>
          <cell r="H10">
            <v>-9.44</v>
          </cell>
          <cell r="I10">
            <v>-10.2</v>
          </cell>
          <cell r="J10">
            <v>-11.1</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G11">
            <v>0</v>
          </cell>
          <cell r="H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Home Purchaser</v>
          </cell>
          <cell r="C15">
            <v>0</v>
          </cell>
          <cell r="D15">
            <v>0</v>
          </cell>
          <cell r="E15">
            <v>0</v>
          </cell>
          <cell r="F15">
            <v>0</v>
          </cell>
          <cell r="K15">
            <v>0</v>
          </cell>
          <cell r="L15">
            <v>0</v>
          </cell>
          <cell r="M15">
            <v>0</v>
          </cell>
          <cell r="N15">
            <v>0</v>
          </cell>
        </row>
        <row r="16">
          <cell r="B16" t="str">
            <v>Other (non-linked)</v>
          </cell>
          <cell r="C16">
            <v>-4.9</v>
          </cell>
          <cell r="D16">
            <v>-1.8999999999999995</v>
          </cell>
          <cell r="E16">
            <v>-0.10000000000000053</v>
          </cell>
          <cell r="F16">
            <v>0</v>
          </cell>
          <cell r="G16">
            <v>-4.9</v>
          </cell>
          <cell r="H16">
            <v>-6.8</v>
          </cell>
          <cell r="I16">
            <v>-6.9</v>
          </cell>
          <cell r="J16">
            <v>-6.9</v>
          </cell>
          <cell r="K16">
            <v>0</v>
          </cell>
          <cell r="L16">
            <v>0</v>
          </cell>
          <cell r="M16">
            <v>0</v>
          </cell>
          <cell r="N16">
            <v>0</v>
          </cell>
          <cell r="O16">
            <v>0</v>
          </cell>
        </row>
        <row r="17">
          <cell r="B17" t="str">
            <v>Other (linked)</v>
          </cell>
          <cell r="C17">
            <v>0</v>
          </cell>
          <cell r="D17">
            <v>0</v>
          </cell>
          <cell r="E17">
            <v>0</v>
          </cell>
          <cell r="F17">
            <v>0</v>
          </cell>
          <cell r="G17">
            <v>0</v>
          </cell>
          <cell r="H17">
            <v>0</v>
          </cell>
          <cell r="I17">
            <v>0</v>
          </cell>
          <cell r="K17">
            <v>0</v>
          </cell>
          <cell r="L17">
            <v>0</v>
          </cell>
          <cell r="M17">
            <v>0</v>
          </cell>
          <cell r="N17">
            <v>0</v>
          </cell>
        </row>
        <row r="18">
          <cell r="A18" t="str">
            <v>Life</v>
          </cell>
          <cell r="C18">
            <v>-4.9</v>
          </cell>
          <cell r="D18">
            <v>-1.8999999999999995</v>
          </cell>
          <cell r="E18">
            <v>-0.10000000000000053</v>
          </cell>
          <cell r="F18">
            <v>0</v>
          </cell>
          <cell r="G18">
            <v>-4.9</v>
          </cell>
          <cell r="H18">
            <v>-6.8</v>
          </cell>
          <cell r="I18">
            <v>-6.9</v>
          </cell>
          <cell r="J18">
            <v>-6.9</v>
          </cell>
          <cell r="K18">
            <v>0</v>
          </cell>
          <cell r="L18">
            <v>0</v>
          </cell>
          <cell r="M18">
            <v>0</v>
          </cell>
          <cell r="N18">
            <v>0</v>
          </cell>
          <cell r="O18">
            <v>0</v>
          </cell>
          <cell r="P18">
            <v>0</v>
          </cell>
          <cell r="Q18">
            <v>0</v>
          </cell>
          <cell r="R18">
            <v>0</v>
          </cell>
        </row>
        <row r="19">
          <cell r="B19" t="str">
            <v>Investment Products</v>
          </cell>
        </row>
        <row r="20">
          <cell r="A20" t="str">
            <v>Investment Products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Internal</v>
          </cell>
          <cell r="C21">
            <v>0</v>
          </cell>
          <cell r="D21">
            <v>0</v>
          </cell>
          <cell r="E21">
            <v>0</v>
          </cell>
          <cell r="F21">
            <v>0</v>
          </cell>
          <cell r="K21">
            <v>0</v>
          </cell>
          <cell r="L21">
            <v>0</v>
          </cell>
          <cell r="M21">
            <v>0</v>
          </cell>
          <cell r="N21">
            <v>0</v>
          </cell>
        </row>
        <row r="22">
          <cell r="B22" t="str">
            <v>Annuities - External</v>
          </cell>
          <cell r="C22">
            <v>0</v>
          </cell>
          <cell r="D22">
            <v>0</v>
          </cell>
          <cell r="E22">
            <v>0</v>
          </cell>
          <cell r="F22">
            <v>0</v>
          </cell>
          <cell r="K22">
            <v>0</v>
          </cell>
          <cell r="L22">
            <v>0</v>
          </cell>
          <cell r="M22">
            <v>0</v>
          </cell>
          <cell r="N22">
            <v>0</v>
          </cell>
        </row>
        <row r="23">
          <cell r="A23" t="str">
            <v>Annuities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Sub-Total</v>
          </cell>
          <cell r="C24">
            <v>-10.45</v>
          </cell>
          <cell r="D24">
            <v>-5.789999999999999</v>
          </cell>
          <cell r="E24">
            <v>-0.860000000000003</v>
          </cell>
          <cell r="F24">
            <v>-0.8999999999999986</v>
          </cell>
          <cell r="G24">
            <v>-10.45</v>
          </cell>
          <cell r="H24">
            <v>-16.24</v>
          </cell>
          <cell r="I24">
            <v>-17.1</v>
          </cell>
          <cell r="J24">
            <v>-18</v>
          </cell>
          <cell r="K24">
            <v>0</v>
          </cell>
          <cell r="L24">
            <v>0</v>
          </cell>
          <cell r="M24">
            <v>0</v>
          </cell>
          <cell r="N24">
            <v>0</v>
          </cell>
          <cell r="O24">
            <v>0</v>
          </cell>
          <cell r="P24">
            <v>0</v>
          </cell>
          <cell r="Q24">
            <v>0</v>
          </cell>
          <cell r="R24">
            <v>0</v>
          </cell>
        </row>
        <row r="25">
          <cell r="B25" t="str">
            <v>DSS Rebates</v>
          </cell>
          <cell r="C25">
            <v>0</v>
          </cell>
          <cell r="D25">
            <v>0</v>
          </cell>
          <cell r="E25">
            <v>0</v>
          </cell>
          <cell r="F25">
            <v>0</v>
          </cell>
          <cell r="K25">
            <v>0</v>
          </cell>
          <cell r="L25">
            <v>0</v>
          </cell>
          <cell r="M25">
            <v>0</v>
          </cell>
          <cell r="N25">
            <v>0</v>
          </cell>
        </row>
        <row r="26">
          <cell r="A26" t="str">
            <v>DSS Rebates</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Total</v>
          </cell>
          <cell r="C27">
            <v>-10.45</v>
          </cell>
          <cell r="D27">
            <v>-5.789999999999999</v>
          </cell>
          <cell r="E27">
            <v>-0.860000000000003</v>
          </cell>
          <cell r="F27">
            <v>-0.8999999999999986</v>
          </cell>
          <cell r="G27">
            <v>-10.45</v>
          </cell>
          <cell r="H27">
            <v>-16.24</v>
          </cell>
          <cell r="I27">
            <v>-17.1</v>
          </cell>
          <cell r="J27">
            <v>-18</v>
          </cell>
          <cell r="K27">
            <v>0</v>
          </cell>
          <cell r="L27">
            <v>0</v>
          </cell>
          <cell r="M27">
            <v>0</v>
          </cell>
          <cell r="N27">
            <v>0</v>
          </cell>
          <cell r="O27">
            <v>0</v>
          </cell>
          <cell r="P27">
            <v>0</v>
          </cell>
          <cell r="Q27">
            <v>0</v>
          </cell>
          <cell r="R27">
            <v>0</v>
          </cell>
        </row>
        <row r="30">
          <cell r="B30" t="str">
            <v>Pensions Individual non-linked</v>
          </cell>
          <cell r="C30">
            <v>-5.72</v>
          </cell>
          <cell r="D30">
            <v>-5.78</v>
          </cell>
          <cell r="E30">
            <v>-0.34999999999999964</v>
          </cell>
          <cell r="F30">
            <v>-0.15000000000000036</v>
          </cell>
          <cell r="G30">
            <v>-5.72</v>
          </cell>
          <cell r="H30">
            <v>-11.5</v>
          </cell>
          <cell r="I30">
            <v>-11.85</v>
          </cell>
          <cell r="J30">
            <v>-12</v>
          </cell>
          <cell r="K30">
            <v>0</v>
          </cell>
          <cell r="L30">
            <v>0</v>
          </cell>
          <cell r="M30">
            <v>0</v>
          </cell>
          <cell r="N30">
            <v>0</v>
          </cell>
          <cell r="O30">
            <v>0</v>
          </cell>
        </row>
        <row r="31">
          <cell r="B31" t="str">
            <v>Pensions Individual linked</v>
          </cell>
          <cell r="C31">
            <v>0</v>
          </cell>
          <cell r="D31">
            <v>0</v>
          </cell>
          <cell r="E31">
            <v>0</v>
          </cell>
          <cell r="F31">
            <v>0</v>
          </cell>
          <cell r="G31">
            <v>0</v>
          </cell>
          <cell r="K31">
            <v>0</v>
          </cell>
          <cell r="L31">
            <v>0</v>
          </cell>
          <cell r="M31">
            <v>0</v>
          </cell>
          <cell r="N31">
            <v>0</v>
          </cell>
          <cell r="O31">
            <v>0</v>
          </cell>
        </row>
        <row r="32">
          <cell r="A32" t="str">
            <v>Individual Pensions</v>
          </cell>
          <cell r="C32">
            <v>-5.72</v>
          </cell>
          <cell r="D32">
            <v>-5.78</v>
          </cell>
          <cell r="E32">
            <v>-0.34999999999999964</v>
          </cell>
          <cell r="F32">
            <v>-0.15000000000000036</v>
          </cell>
          <cell r="G32">
            <v>-5.72</v>
          </cell>
          <cell r="H32">
            <v>-11.5</v>
          </cell>
          <cell r="I32">
            <v>-11.85</v>
          </cell>
          <cell r="J32">
            <v>-12</v>
          </cell>
          <cell r="K32">
            <v>0</v>
          </cell>
          <cell r="L32">
            <v>0</v>
          </cell>
          <cell r="M32">
            <v>0</v>
          </cell>
          <cell r="N32">
            <v>0</v>
          </cell>
          <cell r="O32">
            <v>0</v>
          </cell>
          <cell r="P32">
            <v>0</v>
          </cell>
          <cell r="Q32">
            <v>0</v>
          </cell>
          <cell r="R32">
            <v>0</v>
          </cell>
        </row>
        <row r="33">
          <cell r="B33" t="str">
            <v>Pensions Corporate</v>
          </cell>
          <cell r="C33">
            <v>0</v>
          </cell>
          <cell r="D33">
            <v>0</v>
          </cell>
          <cell r="E33">
            <v>0</v>
          </cell>
          <cell r="F33">
            <v>0</v>
          </cell>
          <cell r="G33">
            <v>0</v>
          </cell>
          <cell r="H33">
            <v>0</v>
          </cell>
          <cell r="I33">
            <v>0</v>
          </cell>
          <cell r="K33">
            <v>0</v>
          </cell>
          <cell r="L33">
            <v>0</v>
          </cell>
          <cell r="M33">
            <v>0</v>
          </cell>
          <cell r="N33">
            <v>0</v>
          </cell>
          <cell r="O33">
            <v>0</v>
          </cell>
          <cell r="P33">
            <v>0</v>
          </cell>
          <cell r="Q33">
            <v>0</v>
          </cell>
        </row>
        <row r="34">
          <cell r="A34" t="str">
            <v>Corporate Pensions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(non-linked)</v>
          </cell>
          <cell r="C35">
            <v>0</v>
          </cell>
          <cell r="D35">
            <v>0</v>
          </cell>
          <cell r="E35">
            <v>0</v>
          </cell>
          <cell r="F35">
            <v>0</v>
          </cell>
          <cell r="K35">
            <v>0</v>
          </cell>
          <cell r="L35">
            <v>0</v>
          </cell>
          <cell r="M35">
            <v>0</v>
          </cell>
          <cell r="N35">
            <v>0</v>
          </cell>
        </row>
        <row r="36">
          <cell r="B36" t="str">
            <v>Prudence Bond (linked)</v>
          </cell>
          <cell r="C36">
            <v>0</v>
          </cell>
          <cell r="D36">
            <v>0</v>
          </cell>
          <cell r="E36">
            <v>0</v>
          </cell>
          <cell r="F36">
            <v>0</v>
          </cell>
          <cell r="K36">
            <v>0</v>
          </cell>
          <cell r="L36">
            <v>0</v>
          </cell>
          <cell r="M36">
            <v>0</v>
          </cell>
          <cell r="N36">
            <v>0</v>
          </cell>
        </row>
        <row r="37">
          <cell r="B37" t="str">
            <v>Other (non-linked)</v>
          </cell>
          <cell r="C37">
            <v>-107.1</v>
          </cell>
          <cell r="D37">
            <v>-43</v>
          </cell>
          <cell r="E37">
            <v>-1.200000000000017</v>
          </cell>
          <cell r="F37">
            <v>-0.29999999999998295</v>
          </cell>
          <cell r="G37">
            <v>-107.1</v>
          </cell>
          <cell r="H37">
            <v>-150.1</v>
          </cell>
          <cell r="I37">
            <v>-151.3</v>
          </cell>
          <cell r="J37">
            <v>-151.6</v>
          </cell>
          <cell r="K37">
            <v>0</v>
          </cell>
          <cell r="L37">
            <v>0</v>
          </cell>
          <cell r="M37">
            <v>0</v>
          </cell>
          <cell r="N37">
            <v>0</v>
          </cell>
          <cell r="O37">
            <v>0</v>
          </cell>
        </row>
        <row r="38">
          <cell r="B38" t="str">
            <v>Other (linked)</v>
          </cell>
          <cell r="C38">
            <v>-2</v>
          </cell>
          <cell r="D38">
            <v>-1</v>
          </cell>
          <cell r="E38">
            <v>0</v>
          </cell>
          <cell r="F38">
            <v>0</v>
          </cell>
          <cell r="G38">
            <v>-2</v>
          </cell>
          <cell r="H38">
            <v>-3</v>
          </cell>
          <cell r="I38">
            <v>-3</v>
          </cell>
          <cell r="J38">
            <v>-3</v>
          </cell>
          <cell r="K38">
            <v>0</v>
          </cell>
          <cell r="L38">
            <v>0</v>
          </cell>
          <cell r="M38">
            <v>0</v>
          </cell>
          <cell r="N38">
            <v>0</v>
          </cell>
          <cell r="O38">
            <v>0</v>
          </cell>
        </row>
        <row r="39">
          <cell r="A39" t="str">
            <v>Life</v>
          </cell>
          <cell r="C39">
            <v>-109.1</v>
          </cell>
          <cell r="D39">
            <v>-44</v>
          </cell>
          <cell r="E39">
            <v>-1.200000000000017</v>
          </cell>
          <cell r="F39">
            <v>-0.29999999999998295</v>
          </cell>
          <cell r="G39">
            <v>-109.1</v>
          </cell>
          <cell r="H39">
            <v>-153.1</v>
          </cell>
          <cell r="I39">
            <v>-154.3</v>
          </cell>
          <cell r="J39">
            <v>-154.6</v>
          </cell>
          <cell r="K39">
            <v>0</v>
          </cell>
          <cell r="L39">
            <v>0</v>
          </cell>
          <cell r="M39">
            <v>0</v>
          </cell>
          <cell r="N39">
            <v>0</v>
          </cell>
          <cell r="O39">
            <v>0</v>
          </cell>
          <cell r="P39">
            <v>0</v>
          </cell>
          <cell r="Q39">
            <v>0</v>
          </cell>
          <cell r="R39">
            <v>0</v>
          </cell>
        </row>
        <row r="40">
          <cell r="B40" t="str">
            <v>Investment Products</v>
          </cell>
        </row>
        <row r="41">
          <cell r="A41" t="str">
            <v>Investment Products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t="str">
            <v>Annuities - Internal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Annuities - External (Advice Centre)</v>
          </cell>
          <cell r="C43">
            <v>0</v>
          </cell>
          <cell r="D43">
            <v>0</v>
          </cell>
          <cell r="E43">
            <v>0</v>
          </cell>
          <cell r="F43">
            <v>0</v>
          </cell>
          <cell r="K43">
            <v>0</v>
          </cell>
          <cell r="L43">
            <v>0</v>
          </cell>
          <cell r="M43">
            <v>0</v>
          </cell>
          <cell r="N43">
            <v>0</v>
          </cell>
          <cell r="O43">
            <v>0</v>
          </cell>
        </row>
        <row r="44">
          <cell r="A44" t="str">
            <v>Annuities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Sub-Total</v>
          </cell>
          <cell r="C45">
            <v>-114.82</v>
          </cell>
          <cell r="D45">
            <v>-49.78</v>
          </cell>
          <cell r="E45">
            <v>-1.5500000000000114</v>
          </cell>
          <cell r="F45">
            <v>-0.44999999999998863</v>
          </cell>
          <cell r="G45">
            <v>-114.82</v>
          </cell>
          <cell r="H45">
            <v>-164.6</v>
          </cell>
          <cell r="I45">
            <v>-166.15</v>
          </cell>
          <cell r="J45">
            <v>-166.6</v>
          </cell>
          <cell r="K45">
            <v>0</v>
          </cell>
          <cell r="L45">
            <v>0</v>
          </cell>
          <cell r="M45">
            <v>0</v>
          </cell>
          <cell r="N45">
            <v>0</v>
          </cell>
          <cell r="O45">
            <v>0</v>
          </cell>
          <cell r="P45">
            <v>0</v>
          </cell>
          <cell r="Q45">
            <v>0</v>
          </cell>
          <cell r="R45">
            <v>0</v>
          </cell>
        </row>
        <row r="46">
          <cell r="B46" t="str">
            <v>DSS Rebates</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DSS Rebates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A48" t="str">
            <v>Total</v>
          </cell>
          <cell r="C48">
            <v>-114.82</v>
          </cell>
          <cell r="D48">
            <v>-49.78</v>
          </cell>
          <cell r="E48">
            <v>-1.5500000000000114</v>
          </cell>
          <cell r="F48">
            <v>-0.44999999999998863</v>
          </cell>
          <cell r="G48">
            <v>-114.82</v>
          </cell>
          <cell r="H48">
            <v>-164.6</v>
          </cell>
          <cell r="I48">
            <v>-166.15</v>
          </cell>
          <cell r="J48">
            <v>-166.6</v>
          </cell>
          <cell r="K48">
            <v>0</v>
          </cell>
          <cell r="L48">
            <v>0</v>
          </cell>
          <cell r="M48">
            <v>0</v>
          </cell>
          <cell r="N48">
            <v>0</v>
          </cell>
          <cell r="O48">
            <v>0</v>
          </cell>
          <cell r="P48">
            <v>0</v>
          </cell>
          <cell r="Q48">
            <v>0</v>
          </cell>
          <cell r="R48">
            <v>0</v>
          </cell>
        </row>
      </sheetData>
      <sheetData sheetId="12">
        <row r="4">
          <cell r="B4" t="str">
            <v>Retail:</v>
          </cell>
        </row>
        <row r="5">
          <cell r="B5" t="str">
            <v>Opening FUM (as at 31/12/01)</v>
          </cell>
          <cell r="C5">
            <v>384</v>
          </cell>
          <cell r="D5">
            <v>365</v>
          </cell>
          <cell r="E5">
            <v>376</v>
          </cell>
          <cell r="F5">
            <v>384</v>
          </cell>
          <cell r="G5">
            <v>384</v>
          </cell>
          <cell r="H5">
            <v>144</v>
          </cell>
          <cell r="I5">
            <v>144</v>
          </cell>
          <cell r="J5">
            <v>144</v>
          </cell>
          <cell r="K5">
            <v>244</v>
          </cell>
          <cell r="L5">
            <v>249</v>
          </cell>
          <cell r="M5">
            <v>258</v>
          </cell>
          <cell r="N5">
            <v>116</v>
          </cell>
          <cell r="O5">
            <v>244</v>
          </cell>
          <cell r="P5">
            <v>128</v>
          </cell>
          <cell r="Q5">
            <v>128</v>
          </cell>
          <cell r="R5">
            <v>128</v>
          </cell>
        </row>
        <row r="7">
          <cell r="B7" t="str">
            <v>Gross inflows</v>
          </cell>
          <cell r="C7">
            <v>4</v>
          </cell>
          <cell r="D7">
            <v>3</v>
          </cell>
          <cell r="E7">
            <v>-7</v>
          </cell>
          <cell r="F7">
            <v>0</v>
          </cell>
          <cell r="G7">
            <v>4</v>
          </cell>
          <cell r="H7">
            <v>7</v>
          </cell>
          <cell r="K7">
            <v>1</v>
          </cell>
          <cell r="L7">
            <v>2</v>
          </cell>
          <cell r="M7">
            <v>-3</v>
          </cell>
          <cell r="N7">
            <v>0</v>
          </cell>
          <cell r="O7">
            <v>1</v>
          </cell>
          <cell r="P7">
            <v>3</v>
          </cell>
        </row>
        <row r="8">
          <cell r="B8" t="str">
            <v>Less redemptions</v>
          </cell>
          <cell r="C8">
            <v>-8</v>
          </cell>
          <cell r="D8">
            <v>4</v>
          </cell>
          <cell r="E8">
            <v>4</v>
          </cell>
          <cell r="F8">
            <v>0</v>
          </cell>
          <cell r="G8">
            <v>-8</v>
          </cell>
          <cell r="H8">
            <v>-4</v>
          </cell>
          <cell r="K8">
            <v>-2</v>
          </cell>
          <cell r="L8">
            <v>-2</v>
          </cell>
          <cell r="M8">
            <v>4</v>
          </cell>
          <cell r="N8">
            <v>0</v>
          </cell>
          <cell r="O8">
            <v>-2</v>
          </cell>
          <cell r="P8">
            <v>-4</v>
          </cell>
        </row>
        <row r="9">
          <cell r="B9" t="str">
            <v>Net flows</v>
          </cell>
          <cell r="C9">
            <v>-4</v>
          </cell>
          <cell r="D9">
            <v>7</v>
          </cell>
          <cell r="E9">
            <v>-3</v>
          </cell>
          <cell r="F9">
            <v>0</v>
          </cell>
          <cell r="G9">
            <v>-4</v>
          </cell>
          <cell r="H9">
            <v>3</v>
          </cell>
          <cell r="I9">
            <v>0</v>
          </cell>
          <cell r="J9">
            <v>0</v>
          </cell>
          <cell r="K9">
            <v>-1</v>
          </cell>
          <cell r="L9">
            <v>0</v>
          </cell>
          <cell r="M9">
            <v>1</v>
          </cell>
          <cell r="N9">
            <v>0</v>
          </cell>
          <cell r="O9">
            <v>-1</v>
          </cell>
          <cell r="P9">
            <v>-1</v>
          </cell>
          <cell r="Q9">
            <v>0</v>
          </cell>
          <cell r="R9">
            <v>0</v>
          </cell>
        </row>
        <row r="10">
          <cell r="B10" t="str">
            <v>Other movements</v>
          </cell>
          <cell r="C10">
            <v>0</v>
          </cell>
          <cell r="D10">
            <v>0</v>
          </cell>
          <cell r="E10">
            <v>0</v>
          </cell>
          <cell r="F10">
            <v>0</v>
          </cell>
          <cell r="G10">
            <v>0</v>
          </cell>
          <cell r="H10">
            <v>0</v>
          </cell>
          <cell r="I10">
            <v>0</v>
          </cell>
          <cell r="J10">
            <v>0</v>
          </cell>
          <cell r="K10">
            <v>0</v>
          </cell>
          <cell r="L10">
            <v>0</v>
          </cell>
          <cell r="M10">
            <v>0</v>
          </cell>
          <cell r="N10">
            <v>0</v>
          </cell>
          <cell r="O10">
            <v>0</v>
          </cell>
          <cell r="P10">
            <v>0</v>
          </cell>
        </row>
        <row r="11">
          <cell r="B11" t="str">
            <v>Market and currency movements</v>
          </cell>
          <cell r="C11">
            <v>-15</v>
          </cell>
          <cell r="D11">
            <v>4</v>
          </cell>
          <cell r="E11">
            <v>11</v>
          </cell>
          <cell r="F11">
            <v>0</v>
          </cell>
          <cell r="G11">
            <v>-15</v>
          </cell>
          <cell r="H11">
            <v>-11</v>
          </cell>
          <cell r="K11">
            <v>6</v>
          </cell>
          <cell r="L11">
            <v>9</v>
          </cell>
          <cell r="M11">
            <v>-143</v>
          </cell>
          <cell r="N11">
            <v>0</v>
          </cell>
          <cell r="O11">
            <v>6</v>
          </cell>
          <cell r="P11">
            <v>15</v>
          </cell>
          <cell r="Q11">
            <v>-128</v>
          </cell>
          <cell r="R11">
            <v>-128</v>
          </cell>
        </row>
        <row r="13">
          <cell r="B13" t="str">
            <v>Net movement in FUM</v>
          </cell>
          <cell r="C13">
            <v>-19</v>
          </cell>
          <cell r="D13">
            <v>11</v>
          </cell>
          <cell r="E13">
            <v>8</v>
          </cell>
          <cell r="F13">
            <v>0</v>
          </cell>
          <cell r="G13">
            <v>-19</v>
          </cell>
          <cell r="H13">
            <v>-8</v>
          </cell>
          <cell r="I13">
            <v>0</v>
          </cell>
          <cell r="J13">
            <v>0</v>
          </cell>
          <cell r="K13">
            <v>5</v>
          </cell>
          <cell r="L13">
            <v>9</v>
          </cell>
          <cell r="M13">
            <v>-142</v>
          </cell>
          <cell r="N13">
            <v>0</v>
          </cell>
          <cell r="O13">
            <v>5</v>
          </cell>
          <cell r="P13">
            <v>14</v>
          </cell>
          <cell r="Q13">
            <v>-128</v>
          </cell>
          <cell r="R13">
            <v>-128</v>
          </cell>
        </row>
        <row r="15">
          <cell r="B15" t="str">
            <v>Closing FUM</v>
          </cell>
          <cell r="C15">
            <v>365</v>
          </cell>
          <cell r="D15">
            <v>376</v>
          </cell>
          <cell r="E15">
            <v>384</v>
          </cell>
          <cell r="F15">
            <v>384</v>
          </cell>
          <cell r="G15">
            <v>365</v>
          </cell>
          <cell r="H15">
            <v>136</v>
          </cell>
          <cell r="I15">
            <v>144</v>
          </cell>
          <cell r="J15">
            <v>144</v>
          </cell>
          <cell r="K15">
            <v>249</v>
          </cell>
          <cell r="L15">
            <v>258</v>
          </cell>
          <cell r="M15">
            <v>116</v>
          </cell>
          <cell r="N15">
            <v>116</v>
          </cell>
          <cell r="O15">
            <v>249</v>
          </cell>
          <cell r="P15">
            <v>142</v>
          </cell>
        </row>
      </sheetData>
      <sheetData sheetId="13">
        <row r="4">
          <cell r="B4" t="str">
            <v>Retail:</v>
          </cell>
        </row>
        <row r="5">
          <cell r="B5" t="str">
            <v>Opening FUM (as at 31/12/01)</v>
          </cell>
          <cell r="C5">
            <v>1631</v>
          </cell>
          <cell r="D5">
            <v>1515</v>
          </cell>
          <cell r="E5">
            <v>1573</v>
          </cell>
          <cell r="F5">
            <v>1631</v>
          </cell>
          <cell r="G5">
            <v>1631</v>
          </cell>
          <cell r="H5">
            <v>1631</v>
          </cell>
          <cell r="I5">
            <v>1631</v>
          </cell>
          <cell r="J5">
            <v>1631</v>
          </cell>
          <cell r="K5">
            <v>1376</v>
          </cell>
          <cell r="L5">
            <v>1379</v>
          </cell>
          <cell r="M5">
            <v>940</v>
          </cell>
          <cell r="N5">
            <v>-42</v>
          </cell>
          <cell r="O5">
            <v>1376</v>
          </cell>
          <cell r="P5">
            <v>1418</v>
          </cell>
          <cell r="Q5">
            <v>1418</v>
          </cell>
          <cell r="R5">
            <v>1418</v>
          </cell>
        </row>
        <row r="7">
          <cell r="B7" t="str">
            <v>Gross inflows</v>
          </cell>
          <cell r="C7">
            <v>34</v>
          </cell>
          <cell r="D7">
            <v>26</v>
          </cell>
          <cell r="E7">
            <v>-60</v>
          </cell>
          <cell r="F7">
            <v>0</v>
          </cell>
          <cell r="G7">
            <v>34</v>
          </cell>
          <cell r="H7">
            <v>60</v>
          </cell>
          <cell r="K7">
            <v>24</v>
          </cell>
          <cell r="L7">
            <v>44</v>
          </cell>
          <cell r="M7">
            <v>-68</v>
          </cell>
          <cell r="N7">
            <v>0</v>
          </cell>
          <cell r="O7">
            <v>24</v>
          </cell>
          <cell r="P7">
            <v>68</v>
          </cell>
        </row>
        <row r="8">
          <cell r="B8" t="str">
            <v>Less redemptions</v>
          </cell>
          <cell r="C8">
            <v>-70</v>
          </cell>
          <cell r="D8">
            <v>-67</v>
          </cell>
          <cell r="E8">
            <v>137</v>
          </cell>
          <cell r="F8">
            <v>0</v>
          </cell>
          <cell r="G8">
            <v>-70</v>
          </cell>
          <cell r="H8">
            <v>-137</v>
          </cell>
          <cell r="K8">
            <v>-69</v>
          </cell>
          <cell r="L8">
            <v>-71</v>
          </cell>
          <cell r="M8">
            <v>140</v>
          </cell>
          <cell r="N8">
            <v>0</v>
          </cell>
          <cell r="O8">
            <v>-69</v>
          </cell>
          <cell r="P8">
            <v>-140</v>
          </cell>
        </row>
        <row r="9">
          <cell r="B9" t="str">
            <v>Net flows</v>
          </cell>
          <cell r="C9">
            <v>-36</v>
          </cell>
          <cell r="D9">
            <v>-41</v>
          </cell>
          <cell r="E9">
            <v>77</v>
          </cell>
          <cell r="F9">
            <v>0</v>
          </cell>
          <cell r="G9">
            <v>-36</v>
          </cell>
          <cell r="H9">
            <v>-77</v>
          </cell>
          <cell r="I9">
            <v>0</v>
          </cell>
          <cell r="J9">
            <v>0</v>
          </cell>
          <cell r="K9">
            <v>-45</v>
          </cell>
          <cell r="L9">
            <v>-27</v>
          </cell>
          <cell r="M9">
            <v>72</v>
          </cell>
          <cell r="N9">
            <v>0</v>
          </cell>
          <cell r="O9">
            <v>-45</v>
          </cell>
          <cell r="P9">
            <v>-72</v>
          </cell>
          <cell r="Q9">
            <v>0</v>
          </cell>
          <cell r="R9">
            <v>0</v>
          </cell>
        </row>
        <row r="10">
          <cell r="B10" t="str">
            <v>Other movements</v>
          </cell>
          <cell r="C10">
            <v>0</v>
          </cell>
          <cell r="D10">
            <v>0</v>
          </cell>
          <cell r="E10">
            <v>0</v>
          </cell>
          <cell r="F10">
            <v>0</v>
          </cell>
          <cell r="G10">
            <v>0</v>
          </cell>
          <cell r="K10">
            <v>0</v>
          </cell>
          <cell r="L10">
            <v>0</v>
          </cell>
          <cell r="M10">
            <v>0</v>
          </cell>
          <cell r="N10">
            <v>0</v>
          </cell>
          <cell r="O10">
            <v>0</v>
          </cell>
          <cell r="P10">
            <v>0</v>
          </cell>
        </row>
        <row r="11">
          <cell r="B11" t="str">
            <v>Market and currency movements</v>
          </cell>
          <cell r="C11">
            <v>-80</v>
          </cell>
          <cell r="D11">
            <v>99</v>
          </cell>
          <cell r="E11">
            <v>-19</v>
          </cell>
          <cell r="F11">
            <v>0</v>
          </cell>
          <cell r="G11">
            <v>-80</v>
          </cell>
          <cell r="H11">
            <v>19</v>
          </cell>
          <cell r="K11">
            <v>48</v>
          </cell>
          <cell r="L11">
            <v>-412</v>
          </cell>
          <cell r="M11">
            <v>-1054</v>
          </cell>
          <cell r="N11">
            <v>0</v>
          </cell>
          <cell r="O11">
            <v>48</v>
          </cell>
          <cell r="P11">
            <v>-364</v>
          </cell>
          <cell r="Q11">
            <v>-1418</v>
          </cell>
          <cell r="R11">
            <v>-1418</v>
          </cell>
        </row>
        <row r="13">
          <cell r="B13" t="str">
            <v>Net movement in FUM</v>
          </cell>
          <cell r="C13">
            <v>-116</v>
          </cell>
          <cell r="D13">
            <v>58</v>
          </cell>
          <cell r="E13">
            <v>58</v>
          </cell>
          <cell r="F13">
            <v>0</v>
          </cell>
          <cell r="G13">
            <v>-116</v>
          </cell>
          <cell r="H13">
            <v>-58</v>
          </cell>
          <cell r="I13">
            <v>0</v>
          </cell>
          <cell r="J13">
            <v>0</v>
          </cell>
          <cell r="K13">
            <v>3</v>
          </cell>
          <cell r="L13">
            <v>-439</v>
          </cell>
          <cell r="M13">
            <v>-982</v>
          </cell>
          <cell r="N13">
            <v>0</v>
          </cell>
          <cell r="O13">
            <v>3</v>
          </cell>
          <cell r="P13">
            <v>-436</v>
          </cell>
          <cell r="Q13">
            <v>-1418</v>
          </cell>
          <cell r="R13">
            <v>-1418</v>
          </cell>
        </row>
        <row r="15">
          <cell r="B15" t="str">
            <v>Closing FUM</v>
          </cell>
          <cell r="C15">
            <v>1515</v>
          </cell>
          <cell r="D15">
            <v>1573</v>
          </cell>
          <cell r="E15">
            <v>1631</v>
          </cell>
          <cell r="F15">
            <v>1631</v>
          </cell>
          <cell r="G15">
            <v>1515</v>
          </cell>
          <cell r="H15">
            <v>1573</v>
          </cell>
          <cell r="I15">
            <v>1631</v>
          </cell>
          <cell r="J15">
            <v>1631</v>
          </cell>
          <cell r="K15">
            <v>1379</v>
          </cell>
          <cell r="L15">
            <v>940</v>
          </cell>
          <cell r="M15">
            <v>-42</v>
          </cell>
          <cell r="N15">
            <v>-42</v>
          </cell>
          <cell r="O15">
            <v>1379</v>
          </cell>
          <cell r="P15">
            <v>982</v>
          </cell>
        </row>
      </sheetData>
      <sheetData sheetId="14">
        <row r="4">
          <cell r="B4" t="str">
            <v>Retail:</v>
          </cell>
        </row>
        <row r="5">
          <cell r="B5" t="str">
            <v>Opening FUM (as at 31/12/01)</v>
          </cell>
          <cell r="C5">
            <v>9877</v>
          </cell>
          <cell r="D5">
            <v>9362</v>
          </cell>
          <cell r="E5">
            <v>9540</v>
          </cell>
          <cell r="F5">
            <v>0</v>
          </cell>
          <cell r="G5">
            <v>9877</v>
          </cell>
          <cell r="H5">
            <v>9877</v>
          </cell>
          <cell r="I5">
            <v>9877</v>
          </cell>
          <cell r="J5">
            <v>9877</v>
          </cell>
          <cell r="K5">
            <v>8782</v>
          </cell>
          <cell r="L5">
            <v>8652</v>
          </cell>
          <cell r="M5">
            <v>8114</v>
          </cell>
          <cell r="N5">
            <v>0</v>
          </cell>
          <cell r="O5">
            <v>8782</v>
          </cell>
          <cell r="P5">
            <v>8782</v>
          </cell>
          <cell r="Q5">
            <v>8782</v>
          </cell>
          <cell r="R5">
            <v>8782</v>
          </cell>
        </row>
        <row r="7">
          <cell r="B7" t="str">
            <v>Gross inflows</v>
          </cell>
          <cell r="C7">
            <v>258</v>
          </cell>
          <cell r="D7">
            <v>254</v>
          </cell>
          <cell r="E7">
            <v>-512</v>
          </cell>
          <cell r="F7">
            <v>0</v>
          </cell>
          <cell r="G7">
            <v>258</v>
          </cell>
          <cell r="H7">
            <v>512</v>
          </cell>
          <cell r="K7">
            <v>256</v>
          </cell>
          <cell r="L7">
            <v>293</v>
          </cell>
          <cell r="M7">
            <v>-549</v>
          </cell>
          <cell r="N7">
            <v>0</v>
          </cell>
          <cell r="O7">
            <v>256</v>
          </cell>
          <cell r="P7">
            <v>549</v>
          </cell>
        </row>
        <row r="8">
          <cell r="B8" t="str">
            <v>Less redemptions</v>
          </cell>
          <cell r="C8">
            <v>-207</v>
          </cell>
          <cell r="D8">
            <v>-173</v>
          </cell>
          <cell r="E8">
            <v>380</v>
          </cell>
          <cell r="F8">
            <v>0</v>
          </cell>
          <cell r="G8">
            <v>-207</v>
          </cell>
          <cell r="H8">
            <v>-380</v>
          </cell>
          <cell r="K8">
            <v>-175</v>
          </cell>
          <cell r="L8">
            <v>-164</v>
          </cell>
          <cell r="M8">
            <v>339</v>
          </cell>
          <cell r="N8">
            <v>0</v>
          </cell>
          <cell r="O8">
            <v>-175</v>
          </cell>
          <cell r="P8">
            <v>-339</v>
          </cell>
        </row>
        <row r="9">
          <cell r="B9" t="str">
            <v>Net flows</v>
          </cell>
          <cell r="C9">
            <v>51</v>
          </cell>
          <cell r="D9">
            <v>81</v>
          </cell>
          <cell r="E9">
            <v>-132</v>
          </cell>
          <cell r="F9">
            <v>0</v>
          </cell>
          <cell r="G9">
            <v>51</v>
          </cell>
          <cell r="H9">
            <v>132</v>
          </cell>
          <cell r="I9">
            <v>0</v>
          </cell>
          <cell r="J9">
            <v>0</v>
          </cell>
          <cell r="K9">
            <v>81</v>
          </cell>
          <cell r="L9">
            <v>129</v>
          </cell>
          <cell r="M9">
            <v>-210</v>
          </cell>
          <cell r="N9">
            <v>0</v>
          </cell>
          <cell r="O9">
            <v>81</v>
          </cell>
          <cell r="P9">
            <v>210</v>
          </cell>
          <cell r="Q9">
            <v>0</v>
          </cell>
          <cell r="R9">
            <v>0</v>
          </cell>
        </row>
        <row r="10">
          <cell r="B10" t="str">
            <v>Other movements</v>
          </cell>
          <cell r="C10">
            <v>0</v>
          </cell>
          <cell r="D10">
            <v>0</v>
          </cell>
          <cell r="E10">
            <v>0</v>
          </cell>
          <cell r="F10">
            <v>0</v>
          </cell>
          <cell r="G10">
            <v>0</v>
          </cell>
          <cell r="K10">
            <v>-108</v>
          </cell>
          <cell r="L10">
            <v>0</v>
          </cell>
          <cell r="M10">
            <v>108</v>
          </cell>
          <cell r="N10">
            <v>0</v>
          </cell>
          <cell r="O10">
            <v>-108</v>
          </cell>
          <cell r="P10">
            <v>-108</v>
          </cell>
        </row>
        <row r="11">
          <cell r="B11" t="str">
            <v>Market and currency movements</v>
          </cell>
          <cell r="C11">
            <v>-566</v>
          </cell>
          <cell r="D11">
            <v>97</v>
          </cell>
          <cell r="E11">
            <v>-9408</v>
          </cell>
          <cell r="F11">
            <v>8782</v>
          </cell>
          <cell r="G11">
            <v>-566</v>
          </cell>
          <cell r="H11">
            <v>-469</v>
          </cell>
          <cell r="I11">
            <v>-9877</v>
          </cell>
          <cell r="J11">
            <v>-1095</v>
          </cell>
          <cell r="K11">
            <v>-103</v>
          </cell>
          <cell r="L11">
            <v>-667</v>
          </cell>
          <cell r="M11">
            <v>-8012</v>
          </cell>
          <cell r="N11">
            <v>0</v>
          </cell>
          <cell r="O11">
            <v>-103</v>
          </cell>
          <cell r="P11">
            <v>-770</v>
          </cell>
          <cell r="Q11">
            <v>-8782</v>
          </cell>
          <cell r="R11">
            <v>-8782</v>
          </cell>
        </row>
        <row r="13">
          <cell r="B13" t="str">
            <v>Net movement in FUM</v>
          </cell>
          <cell r="C13">
            <v>-515</v>
          </cell>
          <cell r="D13">
            <v>178</v>
          </cell>
          <cell r="E13">
            <v>-9540</v>
          </cell>
          <cell r="F13">
            <v>8782</v>
          </cell>
          <cell r="G13">
            <v>-515</v>
          </cell>
          <cell r="H13">
            <v>-337</v>
          </cell>
          <cell r="I13">
            <v>-9877</v>
          </cell>
          <cell r="J13">
            <v>-1095</v>
          </cell>
          <cell r="K13">
            <v>-130</v>
          </cell>
          <cell r="L13">
            <v>-538</v>
          </cell>
          <cell r="M13">
            <v>-8114</v>
          </cell>
          <cell r="N13">
            <v>0</v>
          </cell>
          <cell r="O13">
            <v>-130</v>
          </cell>
          <cell r="P13">
            <v>-668</v>
          </cell>
          <cell r="Q13">
            <v>-8782</v>
          </cell>
          <cell r="R13">
            <v>-8782</v>
          </cell>
        </row>
        <row r="15">
          <cell r="B15" t="str">
            <v>Closing FUM</v>
          </cell>
          <cell r="C15">
            <v>9362</v>
          </cell>
          <cell r="D15">
            <v>9540</v>
          </cell>
          <cell r="E15">
            <v>0</v>
          </cell>
          <cell r="F15">
            <v>8782</v>
          </cell>
          <cell r="G15">
            <v>9362</v>
          </cell>
          <cell r="H15">
            <v>9540</v>
          </cell>
          <cell r="J15">
            <v>8782</v>
          </cell>
          <cell r="K15">
            <v>8652</v>
          </cell>
          <cell r="L15">
            <v>8114</v>
          </cell>
          <cell r="M15">
            <v>0</v>
          </cell>
          <cell r="N15">
            <v>0</v>
          </cell>
          <cell r="O15">
            <v>8652</v>
          </cell>
          <cell r="P15">
            <v>8114</v>
          </cell>
        </row>
      </sheetData>
      <sheetData sheetId="15">
        <row r="9">
          <cell r="B9" t="str">
            <v>Deposits FUM</v>
          </cell>
          <cell r="C9">
            <v>6321.5936980100005</v>
          </cell>
          <cell r="D9">
            <v>-307.5842241900009</v>
          </cell>
          <cell r="E9">
            <v>-266.7889569199988</v>
          </cell>
          <cell r="F9">
            <v>-91.2205169000008</v>
          </cell>
          <cell r="G9">
            <v>6321.5936980100005</v>
          </cell>
          <cell r="H9">
            <v>6014.00947382</v>
          </cell>
          <cell r="I9">
            <v>5747.220516900001</v>
          </cell>
          <cell r="J9">
            <v>5656</v>
          </cell>
          <cell r="K9">
            <v>5311</v>
          </cell>
          <cell r="L9">
            <v>2100.4105124400003</v>
          </cell>
          <cell r="M9">
            <v>0</v>
          </cell>
          <cell r="N9">
            <v>0</v>
          </cell>
          <cell r="O9">
            <v>5311</v>
          </cell>
          <cell r="P9">
            <v>7411.41051244</v>
          </cell>
        </row>
        <row r="10">
          <cell r="B10" t="str">
            <v>Mortgage Book</v>
          </cell>
          <cell r="C10">
            <v>893.929192</v>
          </cell>
          <cell r="D10">
            <v>18.941851000000042</v>
          </cell>
          <cell r="E10">
            <v>25.111076000000025</v>
          </cell>
          <cell r="F10">
            <v>65.01788099999999</v>
          </cell>
          <cell r="G10">
            <v>893.929192</v>
          </cell>
          <cell r="H10">
            <v>912.871043</v>
          </cell>
          <cell r="I10">
            <v>937.982119</v>
          </cell>
          <cell r="J10">
            <v>1003</v>
          </cell>
          <cell r="K10">
            <v>1061</v>
          </cell>
          <cell r="L10">
            <v>56.00704399999995</v>
          </cell>
          <cell r="M10">
            <v>0</v>
          </cell>
          <cell r="N10">
            <v>0</v>
          </cell>
          <cell r="O10">
            <v>1061</v>
          </cell>
          <cell r="P10">
            <v>1117.007044</v>
          </cell>
        </row>
        <row r="11">
          <cell r="B11" t="str">
            <v>Personal Loans Book</v>
          </cell>
          <cell r="C11">
            <v>485.39553619</v>
          </cell>
          <cell r="D11">
            <v>41.58948590999995</v>
          </cell>
          <cell r="E11">
            <v>37.014977900000076</v>
          </cell>
          <cell r="F11">
            <v>23</v>
          </cell>
          <cell r="G11">
            <v>485.39553619</v>
          </cell>
          <cell r="H11">
            <v>526.9850220999999</v>
          </cell>
          <cell r="I11">
            <v>564</v>
          </cell>
          <cell r="J11">
            <v>587</v>
          </cell>
          <cell r="K11">
            <v>609</v>
          </cell>
          <cell r="L11">
            <v>49.85950288999993</v>
          </cell>
          <cell r="M11">
            <v>0</v>
          </cell>
          <cell r="N11">
            <v>0</v>
          </cell>
          <cell r="O11">
            <v>609</v>
          </cell>
          <cell r="P11">
            <v>658.8595028899999</v>
          </cell>
        </row>
        <row r="12">
          <cell r="B12" t="str">
            <v>Credit Card Receivables</v>
          </cell>
          <cell r="C12">
            <v>1259.16546554</v>
          </cell>
          <cell r="D12">
            <v>305.02783165999995</v>
          </cell>
          <cell r="E12">
            <v>27.704146419999915</v>
          </cell>
          <cell r="F12">
            <v>184.10255638000012</v>
          </cell>
          <cell r="G12">
            <v>1259.16546554</v>
          </cell>
          <cell r="H12">
            <v>1564.1932972</v>
          </cell>
          <cell r="I12">
            <v>1591.8974436199999</v>
          </cell>
          <cell r="J12">
            <v>1776</v>
          </cell>
          <cell r="K12">
            <v>1914</v>
          </cell>
          <cell r="L12">
            <v>207.22786652000013</v>
          </cell>
          <cell r="M12">
            <v>0</v>
          </cell>
          <cell r="N12">
            <v>0</v>
          </cell>
          <cell r="O12">
            <v>1914</v>
          </cell>
          <cell r="P12">
            <v>2121.22786652</v>
          </cell>
        </row>
        <row r="13">
          <cell r="B13" t="str">
            <v>Investment Supermarket FUM</v>
          </cell>
          <cell r="C13">
            <v>64.622268</v>
          </cell>
          <cell r="D13">
            <v>35.87560599999999</v>
          </cell>
          <cell r="E13">
            <v>-15.127741999999998</v>
          </cell>
          <cell r="F13">
            <v>21.629868000000002</v>
          </cell>
          <cell r="G13">
            <v>64.622268</v>
          </cell>
          <cell r="H13">
            <v>100.497874</v>
          </cell>
          <cell r="I13">
            <v>85.370132</v>
          </cell>
          <cell r="J13">
            <v>107</v>
          </cell>
          <cell r="K13">
            <v>130</v>
          </cell>
          <cell r="L13">
            <v>4.47799599999999</v>
          </cell>
          <cell r="M13">
            <v>0</v>
          </cell>
          <cell r="N13">
            <v>0</v>
          </cell>
          <cell r="O13">
            <v>130</v>
          </cell>
          <cell r="P13">
            <v>134.477996</v>
          </cell>
        </row>
        <row r="16">
          <cell r="B16" t="str">
            <v>Deposits FUM.</v>
          </cell>
          <cell r="C16">
            <v>377.61018</v>
          </cell>
          <cell r="D16">
            <v>-35.537550819999865</v>
          </cell>
          <cell r="E16">
            <v>-24.07262918000015</v>
          </cell>
          <cell r="F16">
            <v>-29</v>
          </cell>
          <cell r="G16">
            <v>377.61018</v>
          </cell>
          <cell r="H16">
            <v>342.07262918000015</v>
          </cell>
          <cell r="I16">
            <v>318</v>
          </cell>
          <cell r="J16">
            <v>289</v>
          </cell>
          <cell r="K16">
            <v>270</v>
          </cell>
          <cell r="L16">
            <v>-14.433450999999991</v>
          </cell>
          <cell r="M16">
            <v>0</v>
          </cell>
          <cell r="N16">
            <v>0</v>
          </cell>
          <cell r="O16">
            <v>270</v>
          </cell>
          <cell r="P16">
            <v>255.566549</v>
          </cell>
        </row>
        <row r="17">
          <cell r="B17" t="str">
            <v>Mortgage Book.</v>
          </cell>
          <cell r="C17">
            <v>1578.04835</v>
          </cell>
          <cell r="D17">
            <v>-23.401693000000023</v>
          </cell>
          <cell r="E17">
            <v>-60.57691900000009</v>
          </cell>
          <cell r="F17">
            <v>-68.06973799999992</v>
          </cell>
          <cell r="G17">
            <v>1578.04835</v>
          </cell>
          <cell r="H17">
            <v>1554.646657</v>
          </cell>
          <cell r="I17">
            <v>1494.069738</v>
          </cell>
          <cell r="J17">
            <v>1426</v>
          </cell>
          <cell r="K17">
            <v>1348</v>
          </cell>
          <cell r="L17">
            <v>-76.59098399999993</v>
          </cell>
          <cell r="M17">
            <v>0</v>
          </cell>
          <cell r="N17">
            <v>0</v>
          </cell>
          <cell r="O17">
            <v>1348</v>
          </cell>
          <cell r="P17">
            <v>1271.409016</v>
          </cell>
        </row>
        <row r="18">
          <cell r="B18" t="str">
            <v>Personal Loans Book.</v>
          </cell>
          <cell r="C18">
            <v>16.504789659999997</v>
          </cell>
          <cell r="D18">
            <v>-1.5712585999999966</v>
          </cell>
          <cell r="E18">
            <v>-2.5036298200000004</v>
          </cell>
          <cell r="F18">
            <v>-1.4299012399999995</v>
          </cell>
          <cell r="G18">
            <v>16.504789659999997</v>
          </cell>
          <cell r="H18">
            <v>14.93353106</v>
          </cell>
          <cell r="I18">
            <v>12.42990124</v>
          </cell>
          <cell r="J18">
            <v>11</v>
          </cell>
          <cell r="K18">
            <v>9</v>
          </cell>
          <cell r="L18">
            <v>-1.6254654100000012</v>
          </cell>
          <cell r="M18">
            <v>0</v>
          </cell>
          <cell r="N18">
            <v>0</v>
          </cell>
          <cell r="O18">
            <v>9</v>
          </cell>
          <cell r="P18">
            <v>7.374534589999999</v>
          </cell>
        </row>
        <row r="21">
          <cell r="B21" t="str">
            <v>Deposits FUM</v>
          </cell>
          <cell r="C21">
            <v>6699.20387801</v>
          </cell>
          <cell r="D21">
            <v>-343.1217750100004</v>
          </cell>
          <cell r="E21">
            <v>-290.86158609999893</v>
          </cell>
          <cell r="F21">
            <v>-120.2205169000008</v>
          </cell>
          <cell r="G21">
            <v>6699.20387801</v>
          </cell>
          <cell r="H21">
            <v>6356.082103</v>
          </cell>
          <cell r="I21">
            <v>6065.220516900001</v>
          </cell>
          <cell r="J21">
            <v>5945</v>
          </cell>
          <cell r="K21">
            <v>5581</v>
          </cell>
          <cell r="L21">
            <v>2085.9770614400004</v>
          </cell>
          <cell r="M21">
            <v>0</v>
          </cell>
          <cell r="N21">
            <v>0</v>
          </cell>
          <cell r="O21">
            <v>5581</v>
          </cell>
          <cell r="P21">
            <v>7666.97706144</v>
          </cell>
          <cell r="Q21">
            <v>0</v>
          </cell>
          <cell r="R21">
            <v>0</v>
          </cell>
        </row>
        <row r="22">
          <cell r="B22" t="str">
            <v>Mortgage Book</v>
          </cell>
          <cell r="C22">
            <v>2471.977542</v>
          </cell>
          <cell r="D22">
            <v>-4.459842000000208</v>
          </cell>
          <cell r="E22">
            <v>-35.46584299999995</v>
          </cell>
          <cell r="F22">
            <v>-3.051856999999927</v>
          </cell>
          <cell r="G22">
            <v>2471.977542</v>
          </cell>
          <cell r="H22">
            <v>2467.5177</v>
          </cell>
          <cell r="I22">
            <v>2432.051857</v>
          </cell>
          <cell r="J22">
            <v>2429</v>
          </cell>
          <cell r="K22">
            <v>2409</v>
          </cell>
          <cell r="L22">
            <v>-20.583939999999984</v>
          </cell>
          <cell r="M22">
            <v>0</v>
          </cell>
          <cell r="N22">
            <v>0</v>
          </cell>
          <cell r="O22">
            <v>2409</v>
          </cell>
          <cell r="P22">
            <v>2388.41606</v>
          </cell>
          <cell r="Q22">
            <v>0</v>
          </cell>
          <cell r="R22">
            <v>0</v>
          </cell>
        </row>
        <row r="23">
          <cell r="B23" t="str">
            <v>Personal Loans Book</v>
          </cell>
          <cell r="C23">
            <v>501.90032584999994</v>
          </cell>
          <cell r="D23">
            <v>40.01822730999993</v>
          </cell>
          <cell r="E23">
            <v>34.511348080000175</v>
          </cell>
          <cell r="F23">
            <v>21.57009875999995</v>
          </cell>
          <cell r="G23">
            <v>501.90032584999994</v>
          </cell>
          <cell r="H23">
            <v>541.9185531599999</v>
          </cell>
          <cell r="I23">
            <v>576.42990124</v>
          </cell>
          <cell r="J23">
            <v>598</v>
          </cell>
          <cell r="K23">
            <v>618</v>
          </cell>
          <cell r="L23">
            <v>48.234037479999984</v>
          </cell>
          <cell r="M23">
            <v>0</v>
          </cell>
          <cell r="N23">
            <v>0</v>
          </cell>
          <cell r="O23">
            <v>618</v>
          </cell>
          <cell r="P23">
            <v>666.23403748</v>
          </cell>
          <cell r="Q23">
            <v>0</v>
          </cell>
          <cell r="R23">
            <v>0</v>
          </cell>
        </row>
        <row r="24">
          <cell r="B24" t="str">
            <v>Credit Card Receivables</v>
          </cell>
          <cell r="C24">
            <v>1259.16546554</v>
          </cell>
          <cell r="D24">
            <v>305.02783165999995</v>
          </cell>
          <cell r="E24">
            <v>27.704146419999915</v>
          </cell>
          <cell r="F24">
            <v>184.10255638000012</v>
          </cell>
          <cell r="G24">
            <v>1259.16546554</v>
          </cell>
          <cell r="H24">
            <v>1564.1932972</v>
          </cell>
          <cell r="I24">
            <v>1591.8974436199999</v>
          </cell>
          <cell r="J24">
            <v>1776</v>
          </cell>
          <cell r="K24">
            <v>1914</v>
          </cell>
          <cell r="L24">
            <v>207.22786652000013</v>
          </cell>
          <cell r="M24">
            <v>0</v>
          </cell>
          <cell r="N24">
            <v>0</v>
          </cell>
          <cell r="O24">
            <v>1914</v>
          </cell>
          <cell r="P24">
            <v>2121.22786652</v>
          </cell>
          <cell r="Q24">
            <v>0</v>
          </cell>
          <cell r="R24">
            <v>0</v>
          </cell>
        </row>
        <row r="25">
          <cell r="B25" t="str">
            <v>Investment Supermarket FUM</v>
          </cell>
          <cell r="C25">
            <v>64.622268</v>
          </cell>
          <cell r="D25">
            <v>35.87560599999999</v>
          </cell>
          <cell r="E25">
            <v>-15.127741999999998</v>
          </cell>
          <cell r="F25">
            <v>21.629868000000002</v>
          </cell>
          <cell r="G25">
            <v>64.622268</v>
          </cell>
          <cell r="H25">
            <v>100.497874</v>
          </cell>
          <cell r="I25">
            <v>85.370132</v>
          </cell>
          <cell r="J25">
            <v>107</v>
          </cell>
          <cell r="K25">
            <v>130</v>
          </cell>
          <cell r="L25">
            <v>4.47799599999999</v>
          </cell>
          <cell r="M25">
            <v>0</v>
          </cell>
          <cell r="N25">
            <v>0</v>
          </cell>
          <cell r="O25">
            <v>130</v>
          </cell>
          <cell r="P25">
            <v>134.477996</v>
          </cell>
          <cell r="Q25">
            <v>0</v>
          </cell>
          <cell r="R25">
            <v>0</v>
          </cell>
        </row>
      </sheetData>
      <sheetData sheetId="16">
        <row r="9">
          <cell r="B9" t="str">
            <v>Individual Pensions - Germany</v>
          </cell>
          <cell r="C9">
            <v>2.7721646880525386</v>
          </cell>
          <cell r="D9">
            <v>3.100831833604439</v>
          </cell>
          <cell r="E9">
            <v>3.4038762564125147</v>
          </cell>
          <cell r="F9">
            <v>3.774866784575729</v>
          </cell>
          <cell r="G9">
            <v>2.7721646880525386</v>
          </cell>
          <cell r="H9">
            <v>5.872996521656978</v>
          </cell>
          <cell r="I9">
            <v>9.276872778069492</v>
          </cell>
          <cell r="J9">
            <v>13.051739562645222</v>
          </cell>
          <cell r="K9">
            <v>2.92</v>
          </cell>
          <cell r="L9">
            <v>3.393</v>
          </cell>
          <cell r="M9">
            <v>0</v>
          </cell>
          <cell r="N9">
            <v>0</v>
          </cell>
          <cell r="O9">
            <v>2.92</v>
          </cell>
          <cell r="P9">
            <v>6.313</v>
          </cell>
        </row>
        <row r="10">
          <cell r="B10" t="str">
            <v>Individual Pensions - Other</v>
          </cell>
          <cell r="C10">
            <v>0.0037888355645364995</v>
          </cell>
          <cell r="D10">
            <v>0.0007995079950799508</v>
          </cell>
          <cell r="E10">
            <v>0.0003613242574257427</v>
          </cell>
          <cell r="F10">
            <v>0</v>
          </cell>
          <cell r="G10">
            <v>0.0037888355645364995</v>
          </cell>
          <cell r="H10">
            <v>0.00458834355961645</v>
          </cell>
          <cell r="I10">
            <v>0.004949667817042193</v>
          </cell>
          <cell r="J10">
            <v>0.004949667817042193</v>
          </cell>
          <cell r="K10">
            <v>0</v>
          </cell>
          <cell r="L10">
            <v>0</v>
          </cell>
          <cell r="M10">
            <v>0</v>
          </cell>
          <cell r="N10">
            <v>0</v>
          </cell>
        </row>
        <row r="11">
          <cell r="B11" t="str">
            <v>Individual Pensions</v>
          </cell>
          <cell r="C11">
            <v>2.775953523617075</v>
          </cell>
          <cell r="D11">
            <v>3.101631341599519</v>
          </cell>
          <cell r="E11">
            <v>3.404237580669941</v>
          </cell>
          <cell r="F11">
            <v>3.7748667845757296</v>
          </cell>
          <cell r="G11">
            <v>2.775953523617075</v>
          </cell>
          <cell r="H11">
            <v>5.877584865216594</v>
          </cell>
          <cell r="I11">
            <v>9.281822445886535</v>
          </cell>
          <cell r="J11">
            <v>13.056689230462265</v>
          </cell>
          <cell r="K11">
            <v>2.92</v>
          </cell>
          <cell r="L11">
            <v>3.393</v>
          </cell>
          <cell r="M11">
            <v>0</v>
          </cell>
          <cell r="N11">
            <v>0</v>
          </cell>
          <cell r="O11">
            <v>2.92</v>
          </cell>
          <cell r="P11">
            <v>6.313</v>
          </cell>
          <cell r="Q11">
            <v>0</v>
          </cell>
          <cell r="R11">
            <v>0</v>
          </cell>
        </row>
        <row r="12">
          <cell r="B12" t="str">
            <v>Life</v>
          </cell>
          <cell r="C12">
            <v>0</v>
          </cell>
          <cell r="D12">
            <v>0</v>
          </cell>
          <cell r="E12">
            <v>0</v>
          </cell>
          <cell r="F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Investment Products - Germany</v>
          </cell>
          <cell r="C14">
            <v>1.1985349835817125</v>
          </cell>
          <cell r="D14">
            <v>1.8480930053090878</v>
          </cell>
          <cell r="E14">
            <v>1.9070465713447415</v>
          </cell>
          <cell r="F14">
            <v>2.082709487790823</v>
          </cell>
          <cell r="G14">
            <v>1.1985349835817125</v>
          </cell>
          <cell r="H14">
            <v>3.0466279888908003</v>
          </cell>
          <cell r="I14">
            <v>4.953674560235542</v>
          </cell>
          <cell r="J14">
            <v>7.036384048026365</v>
          </cell>
          <cell r="K14">
            <v>1.626</v>
          </cell>
          <cell r="L14">
            <v>2.089</v>
          </cell>
          <cell r="M14">
            <v>0</v>
          </cell>
          <cell r="N14">
            <v>0</v>
          </cell>
          <cell r="O14">
            <v>1.626</v>
          </cell>
          <cell r="P14">
            <v>3.715</v>
          </cell>
        </row>
        <row r="15">
          <cell r="B15" t="str">
            <v>Investment Products - France</v>
          </cell>
          <cell r="C15">
            <v>0</v>
          </cell>
          <cell r="D15">
            <v>0</v>
          </cell>
          <cell r="E15">
            <v>0</v>
          </cell>
          <cell r="F15">
            <v>0</v>
          </cell>
          <cell r="K15">
            <v>0</v>
          </cell>
          <cell r="L15">
            <v>0</v>
          </cell>
          <cell r="M15">
            <v>0</v>
          </cell>
          <cell r="N15">
            <v>0</v>
          </cell>
        </row>
        <row r="16">
          <cell r="B16" t="str">
            <v>Investment Products - Other</v>
          </cell>
          <cell r="C16">
            <v>0</v>
          </cell>
          <cell r="D16">
            <v>0</v>
          </cell>
          <cell r="E16">
            <v>0.0032582178217821778</v>
          </cell>
          <cell r="F16">
            <v>0.08322252996203586</v>
          </cell>
          <cell r="I16">
            <v>0.0032582178217821778</v>
          </cell>
          <cell r="J16">
            <v>0.08648074778381803</v>
          </cell>
          <cell r="K16">
            <v>0.001</v>
          </cell>
          <cell r="L16">
            <v>0.034999999999999996</v>
          </cell>
          <cell r="M16">
            <v>0</v>
          </cell>
          <cell r="N16">
            <v>0</v>
          </cell>
          <cell r="O16">
            <v>0.001</v>
          </cell>
          <cell r="P16">
            <v>0.036</v>
          </cell>
        </row>
        <row r="17">
          <cell r="B17" t="str">
            <v>Investment Products</v>
          </cell>
          <cell r="C17">
            <v>1.1985349835817125</v>
          </cell>
          <cell r="D17">
            <v>1.8480930053090878</v>
          </cell>
          <cell r="E17">
            <v>1.9103047891665241</v>
          </cell>
          <cell r="F17">
            <v>2.1659320177528585</v>
          </cell>
          <cell r="G17">
            <v>1.1985349835817125</v>
          </cell>
          <cell r="H17">
            <v>3.0466279888908003</v>
          </cell>
          <cell r="I17">
            <v>4.9569327780573245</v>
          </cell>
          <cell r="J17">
            <v>7.122864795810183</v>
          </cell>
          <cell r="K17">
            <v>1.6269999999999998</v>
          </cell>
          <cell r="L17">
            <v>2.124</v>
          </cell>
          <cell r="M17">
            <v>0</v>
          </cell>
          <cell r="N17">
            <v>0</v>
          </cell>
          <cell r="O17">
            <v>1.6269999999999998</v>
          </cell>
          <cell r="P17">
            <v>3.751</v>
          </cell>
          <cell r="Q17">
            <v>0</v>
          </cell>
          <cell r="R17">
            <v>0</v>
          </cell>
        </row>
        <row r="18">
          <cell r="B18" t="str">
            <v>Total</v>
          </cell>
          <cell r="C18">
            <v>3.9744885071987874</v>
          </cell>
          <cell r="D18">
            <v>4.949724346908608</v>
          </cell>
          <cell r="E18">
            <v>5.314542369836463</v>
          </cell>
          <cell r="F18">
            <v>5.9407988023285885</v>
          </cell>
          <cell r="G18">
            <v>3.9744885071987874</v>
          </cell>
          <cell r="H18">
            <v>8.924212854107395</v>
          </cell>
          <cell r="I18">
            <v>14.238755223943858</v>
          </cell>
          <cell r="J18">
            <v>20.17955402627245</v>
          </cell>
          <cell r="K18">
            <v>4.547</v>
          </cell>
          <cell r="L18">
            <v>5.517</v>
          </cell>
          <cell r="M18">
            <v>0</v>
          </cell>
          <cell r="N18">
            <v>0</v>
          </cell>
          <cell r="O18">
            <v>4.547</v>
          </cell>
          <cell r="P18">
            <v>10.064</v>
          </cell>
          <cell r="Q18">
            <v>0</v>
          </cell>
          <cell r="R18">
            <v>0</v>
          </cell>
        </row>
        <row r="21">
          <cell r="B21" t="str">
            <v>Individual Pensions - Germany</v>
          </cell>
          <cell r="C21">
            <v>1.2332659762566305</v>
          </cell>
          <cell r="D21">
            <v>1.0258811824804055</v>
          </cell>
          <cell r="E21">
            <v>0.8662426175617997</v>
          </cell>
          <cell r="F21">
            <v>0.9393772000505201</v>
          </cell>
          <cell r="G21">
            <v>1.2332659762566305</v>
          </cell>
          <cell r="H21">
            <v>2.259147158737036</v>
          </cell>
          <cell r="I21">
            <v>3.1253897762988356</v>
          </cell>
          <cell r="J21">
            <v>4.064766976349356</v>
          </cell>
          <cell r="K21">
            <v>0.832</v>
          </cell>
          <cell r="L21">
            <v>0.791</v>
          </cell>
          <cell r="M21">
            <v>0</v>
          </cell>
          <cell r="N21">
            <v>0</v>
          </cell>
          <cell r="O21">
            <v>0.832</v>
          </cell>
          <cell r="P21">
            <v>1.623</v>
          </cell>
        </row>
        <row r="22">
          <cell r="B22" t="str">
            <v>Individual Pensions - Other</v>
          </cell>
          <cell r="C22">
            <v>0</v>
          </cell>
          <cell r="D22">
            <v>0</v>
          </cell>
          <cell r="E22">
            <v>0</v>
          </cell>
          <cell r="F22">
            <v>0</v>
          </cell>
          <cell r="I22">
            <v>0</v>
          </cell>
          <cell r="K22">
            <v>0</v>
          </cell>
          <cell r="L22">
            <v>0</v>
          </cell>
          <cell r="M22">
            <v>0</v>
          </cell>
          <cell r="N22">
            <v>0</v>
          </cell>
        </row>
        <row r="23">
          <cell r="B23" t="str">
            <v>Individual Pensions</v>
          </cell>
          <cell r="C23">
            <v>1.2332659762566305</v>
          </cell>
          <cell r="D23">
            <v>1.0258811824804055</v>
          </cell>
          <cell r="E23">
            <v>0.8662426175617997</v>
          </cell>
          <cell r="F23">
            <v>0.9393772000505201</v>
          </cell>
          <cell r="G23">
            <v>1.2332659762566305</v>
          </cell>
          <cell r="H23">
            <v>2.259147158737036</v>
          </cell>
          <cell r="I23">
            <v>3.1253897762988356</v>
          </cell>
          <cell r="J23">
            <v>4.064766976349356</v>
          </cell>
          <cell r="K23">
            <v>0.832</v>
          </cell>
          <cell r="L23">
            <v>0.791</v>
          </cell>
          <cell r="M23">
            <v>0</v>
          </cell>
          <cell r="N23">
            <v>0</v>
          </cell>
          <cell r="O23">
            <v>0.832</v>
          </cell>
          <cell r="P23">
            <v>1.623</v>
          </cell>
          <cell r="Q23">
            <v>0</v>
          </cell>
          <cell r="R23">
            <v>0</v>
          </cell>
        </row>
        <row r="24">
          <cell r="B24" t="str">
            <v>Life</v>
          </cell>
          <cell r="C24">
            <v>0</v>
          </cell>
          <cell r="D24">
            <v>0</v>
          </cell>
          <cell r="E24">
            <v>0</v>
          </cell>
          <cell r="F24">
            <v>0</v>
          </cell>
          <cell r="K24">
            <v>0</v>
          </cell>
          <cell r="L24">
            <v>0</v>
          </cell>
          <cell r="M24">
            <v>0</v>
          </cell>
          <cell r="N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t="str">
            <v>Investment Products - Germany</v>
          </cell>
          <cell r="C26">
            <v>0.912477898459207</v>
          </cell>
          <cell r="D26">
            <v>0.7603186802367183</v>
          </cell>
          <cell r="E26">
            <v>0.4500242008989135</v>
          </cell>
          <cell r="F26">
            <v>0.5080324570673804</v>
          </cell>
          <cell r="G26">
            <v>0.912477898459207</v>
          </cell>
          <cell r="H26">
            <v>1.6727965786959254</v>
          </cell>
          <cell r="I26">
            <v>2.122820779594839</v>
          </cell>
          <cell r="J26">
            <v>2.6308532366622193</v>
          </cell>
          <cell r="K26">
            <v>0.76</v>
          </cell>
          <cell r="L26">
            <v>0.5859999999999999</v>
          </cell>
          <cell r="M26">
            <v>0</v>
          </cell>
          <cell r="N26">
            <v>0</v>
          </cell>
          <cell r="O26">
            <v>0.76</v>
          </cell>
          <cell r="P26">
            <v>1.3459999999999999</v>
          </cell>
        </row>
        <row r="27">
          <cell r="B27" t="str">
            <v>Investment Products - France</v>
          </cell>
          <cell r="C27">
            <v>0</v>
          </cell>
          <cell r="D27">
            <v>0</v>
          </cell>
          <cell r="E27">
            <v>0</v>
          </cell>
          <cell r="F27">
            <v>0</v>
          </cell>
          <cell r="K27">
            <v>0</v>
          </cell>
          <cell r="L27">
            <v>0</v>
          </cell>
          <cell r="M27">
            <v>0</v>
          </cell>
          <cell r="N27">
            <v>0</v>
          </cell>
        </row>
        <row r="28">
          <cell r="B28" t="str">
            <v>Investment Products - Other</v>
          </cell>
          <cell r="C28">
            <v>0.7779742359181612</v>
          </cell>
          <cell r="D28">
            <v>0</v>
          </cell>
          <cell r="E28">
            <v>0.030940594059405968</v>
          </cell>
          <cell r="F28">
            <v>0.6433304358614683</v>
          </cell>
          <cell r="G28">
            <v>0.7779742359181612</v>
          </cell>
          <cell r="H28">
            <v>0.7779742359181612</v>
          </cell>
          <cell r="I28">
            <v>0.8089148299775671</v>
          </cell>
          <cell r="J28">
            <v>1.4522452658390355</v>
          </cell>
          <cell r="K28">
            <v>0.99</v>
          </cell>
          <cell r="L28">
            <v>0.28300000000000014</v>
          </cell>
          <cell r="M28">
            <v>0</v>
          </cell>
          <cell r="N28">
            <v>0</v>
          </cell>
          <cell r="O28">
            <v>0.99</v>
          </cell>
          <cell r="P28">
            <v>1.2730000000000001</v>
          </cell>
        </row>
        <row r="29">
          <cell r="B29" t="str">
            <v>Investment Products - SIP</v>
          </cell>
          <cell r="C29">
            <v>0.8499621116443548</v>
          </cell>
          <cell r="D29">
            <v>0.9462250498842453</v>
          </cell>
          <cell r="E29">
            <v>1.5441920101329623</v>
          </cell>
          <cell r="F29">
            <v>1.1911167943434946</v>
          </cell>
          <cell r="G29">
            <v>0.8499621116443548</v>
          </cell>
          <cell r="H29">
            <v>1.7961871615286</v>
          </cell>
          <cell r="I29">
            <v>3.3403791716615623</v>
          </cell>
          <cell r="J29">
            <v>4.531495966005057</v>
          </cell>
          <cell r="K29">
            <v>0.427</v>
          </cell>
          <cell r="L29">
            <v>0.067</v>
          </cell>
          <cell r="M29">
            <v>0</v>
          </cell>
          <cell r="N29">
            <v>0</v>
          </cell>
          <cell r="O29">
            <v>0.427</v>
          </cell>
          <cell r="P29">
            <v>0.494</v>
          </cell>
        </row>
        <row r="30">
          <cell r="B30" t="str">
            <v>Investment Products - France</v>
          </cell>
          <cell r="C30">
            <v>7.302980550644103</v>
          </cell>
          <cell r="D30">
            <v>13.660269337385008</v>
          </cell>
          <cell r="E30">
            <v>10.02333230883057</v>
          </cell>
          <cell r="F30">
            <v>13.901143385906606</v>
          </cell>
          <cell r="G30">
            <v>7.302980550644103</v>
          </cell>
          <cell r="H30">
            <v>20.96324988802911</v>
          </cell>
          <cell r="I30">
            <v>30.98658219685968</v>
          </cell>
          <cell r="J30">
            <v>44.887725582766286</v>
          </cell>
          <cell r="K30">
            <v>11.283</v>
          </cell>
          <cell r="L30">
            <v>10.834999999999999</v>
          </cell>
          <cell r="M30">
            <v>0</v>
          </cell>
          <cell r="N30">
            <v>0</v>
          </cell>
          <cell r="O30">
            <v>11.283</v>
          </cell>
          <cell r="P30">
            <v>22.118</v>
          </cell>
        </row>
        <row r="31">
          <cell r="B31" t="str">
            <v>Investment Products</v>
          </cell>
          <cell r="C31">
            <v>9.843394796665827</v>
          </cell>
          <cell r="D31">
            <v>15.366813067505973</v>
          </cell>
          <cell r="E31">
            <v>12.048489113921846</v>
          </cell>
          <cell r="F31">
            <v>16.243623073178952</v>
          </cell>
          <cell r="G31">
            <v>9.843394796665827</v>
          </cell>
          <cell r="H31">
            <v>25.2102078641718</v>
          </cell>
          <cell r="I31">
            <v>37.258696978093646</v>
          </cell>
          <cell r="J31">
            <v>53.5023200512726</v>
          </cell>
          <cell r="K31">
            <v>13.459999999999999</v>
          </cell>
          <cell r="L31">
            <v>11.770999999999999</v>
          </cell>
          <cell r="M31">
            <v>0</v>
          </cell>
          <cell r="N31">
            <v>0</v>
          </cell>
          <cell r="O31">
            <v>13.459999999999999</v>
          </cell>
          <cell r="P31">
            <v>25.230999999999998</v>
          </cell>
          <cell r="Q31">
            <v>0</v>
          </cell>
          <cell r="R31">
            <v>0</v>
          </cell>
        </row>
        <row r="32">
          <cell r="B32" t="str">
            <v>Total</v>
          </cell>
          <cell r="C32">
            <v>11.076660772922457</v>
          </cell>
          <cell r="D32">
            <v>16.392694249986377</v>
          </cell>
          <cell r="E32">
            <v>12.914731731483649</v>
          </cell>
          <cell r="F32">
            <v>17.183000273229467</v>
          </cell>
          <cell r="G32">
            <v>11.076660772922457</v>
          </cell>
          <cell r="H32">
            <v>27.469355022908836</v>
          </cell>
          <cell r="I32">
            <v>40.384086754392484</v>
          </cell>
          <cell r="J32">
            <v>57.56708702762195</v>
          </cell>
          <cell r="K32">
            <v>14.292</v>
          </cell>
          <cell r="L32">
            <v>12.562</v>
          </cell>
          <cell r="M32">
            <v>0</v>
          </cell>
          <cell r="N32">
            <v>0</v>
          </cell>
          <cell r="O32">
            <v>14.292</v>
          </cell>
          <cell r="P32">
            <v>26.854</v>
          </cell>
          <cell r="Q32">
            <v>0</v>
          </cell>
          <cell r="R32">
            <v>0</v>
          </cell>
        </row>
      </sheetData>
      <sheetData sheetId="17">
        <row r="8">
          <cell r="B8" t="str">
            <v>Fixed Annuities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B9" t="str">
            <v>Equity Linked Indexed Annuities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B10" t="str">
            <v>Variable Annuities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Guaranteed Investment Contracts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Funding Agreements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Life</v>
          </cell>
          <cell r="C13">
            <v>5.415781175018852</v>
          </cell>
          <cell r="D13">
            <v>6.023307587309249</v>
          </cell>
          <cell r="E13">
            <v>4.814299242397727</v>
          </cell>
          <cell r="F13">
            <v>5.553681930686354</v>
          </cell>
          <cell r="G13">
            <v>5.415781175018852</v>
          </cell>
          <cell r="H13">
            <v>11.439088762328101</v>
          </cell>
          <cell r="I13">
            <v>16.253388004725828</v>
          </cell>
          <cell r="J13">
            <v>21.80706993541218</v>
          </cell>
          <cell r="K13">
            <v>5.452951900154257</v>
          </cell>
          <cell r="L13">
            <v>6.38084311369616</v>
          </cell>
          <cell r="M13">
            <v>0</v>
          </cell>
          <cell r="N13">
            <v>0</v>
          </cell>
          <cell r="O13">
            <v>5.452951900154257</v>
          </cell>
          <cell r="P13">
            <v>11.833795013850416</v>
          </cell>
          <cell r="Q13">
            <v>0</v>
          </cell>
          <cell r="R13">
            <v>0</v>
          </cell>
        </row>
        <row r="14">
          <cell r="B14" t="str">
            <v>GIC - Medium Term Note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Total</v>
          </cell>
          <cell r="C15">
            <v>5.415781175018852</v>
          </cell>
          <cell r="D15">
            <v>6.023307587309249</v>
          </cell>
          <cell r="E15">
            <v>4.814299242397727</v>
          </cell>
          <cell r="F15">
            <v>5.553681930686354</v>
          </cell>
          <cell r="G15">
            <v>5.415781175018852</v>
          </cell>
          <cell r="H15">
            <v>11.439088762328101</v>
          </cell>
          <cell r="I15">
            <v>16.253388004725828</v>
          </cell>
          <cell r="J15">
            <v>21.80706993541218</v>
          </cell>
          <cell r="K15">
            <v>5.452951900154257</v>
          </cell>
          <cell r="L15">
            <v>6.38084311369616</v>
          </cell>
          <cell r="M15">
            <v>0</v>
          </cell>
          <cell r="N15">
            <v>0</v>
          </cell>
          <cell r="O15">
            <v>5.452951900154257</v>
          </cell>
          <cell r="P15">
            <v>11.833795013850416</v>
          </cell>
          <cell r="Q15">
            <v>0</v>
          </cell>
          <cell r="R15">
            <v>0</v>
          </cell>
        </row>
        <row r="18">
          <cell r="B18" t="str">
            <v>Fixed Annuities</v>
          </cell>
          <cell r="C18">
            <v>347.70686227462807</v>
          </cell>
          <cell r="D18">
            <v>466.4131543943537</v>
          </cell>
          <cell r="E18">
            <v>560.8580916081745</v>
          </cell>
          <cell r="F18">
            <v>523.8912576510335</v>
          </cell>
          <cell r="G18">
            <v>347.70686227462807</v>
          </cell>
          <cell r="H18">
            <v>814.1200166689817</v>
          </cell>
          <cell r="I18">
            <v>1374.9781082771563</v>
          </cell>
          <cell r="J18">
            <v>1898.8693659281896</v>
          </cell>
          <cell r="K18">
            <v>427.5725704669752</v>
          </cell>
          <cell r="L18">
            <v>625.3685652670969</v>
          </cell>
          <cell r="M18">
            <v>0</v>
          </cell>
          <cell r="N18">
            <v>0</v>
          </cell>
          <cell r="O18">
            <v>427.5725704669752</v>
          </cell>
          <cell r="P18">
            <v>1052.941135734072</v>
          </cell>
          <cell r="Q18">
            <v>0</v>
          </cell>
          <cell r="R18">
            <v>0</v>
          </cell>
        </row>
        <row r="19">
          <cell r="B19" t="str">
            <v>Equity Linked Indexed Annuities</v>
          </cell>
          <cell r="C19">
            <v>72.25611846164392</v>
          </cell>
          <cell r="D19">
            <v>66.28465108968265</v>
          </cell>
          <cell r="E19">
            <v>58.048291537004786</v>
          </cell>
          <cell r="F19">
            <v>74.19432664692803</v>
          </cell>
          <cell r="G19">
            <v>72.25611846164392</v>
          </cell>
          <cell r="H19">
            <v>138.54076955132658</v>
          </cell>
          <cell r="I19">
            <v>196.58906108833136</v>
          </cell>
          <cell r="J19">
            <v>270.7833877352594</v>
          </cell>
          <cell r="K19">
            <v>57.35520964801571</v>
          </cell>
          <cell r="L19">
            <v>72.14063522733053</v>
          </cell>
          <cell r="M19">
            <v>0</v>
          </cell>
          <cell r="N19">
            <v>0</v>
          </cell>
          <cell r="O19">
            <v>57.35520964801571</v>
          </cell>
          <cell r="P19">
            <v>129.49584487534625</v>
          </cell>
          <cell r="Q19">
            <v>0</v>
          </cell>
          <cell r="R19">
            <v>0</v>
          </cell>
        </row>
        <row r="20">
          <cell r="B20" t="str">
            <v>Variable Annuities</v>
          </cell>
          <cell r="C20">
            <v>239.11702200589565</v>
          </cell>
          <cell r="D20">
            <v>207.76379477421267</v>
          </cell>
          <cell r="E20">
            <v>166.21043348050745</v>
          </cell>
          <cell r="F20">
            <v>154.98431054221788</v>
          </cell>
          <cell r="G20">
            <v>239.11702200589565</v>
          </cell>
          <cell r="H20">
            <v>446.8808167801083</v>
          </cell>
          <cell r="I20">
            <v>613.0912502606158</v>
          </cell>
          <cell r="J20">
            <v>768.0755608028336</v>
          </cell>
          <cell r="K20">
            <v>183.4216799887814</v>
          </cell>
          <cell r="L20">
            <v>300.4349682106646</v>
          </cell>
          <cell r="M20">
            <v>0</v>
          </cell>
          <cell r="N20">
            <v>0</v>
          </cell>
          <cell r="O20">
            <v>183.4216799887814</v>
          </cell>
          <cell r="P20">
            <v>483.856648199446</v>
          </cell>
          <cell r="Q20">
            <v>0</v>
          </cell>
          <cell r="R20">
            <v>0</v>
          </cell>
        </row>
        <row r="21">
          <cell r="B21" t="str">
            <v>Guaranteed Investment Contracts</v>
          </cell>
          <cell r="C21">
            <v>154.31548639199286</v>
          </cell>
          <cell r="D21">
            <v>-4.30923552381671</v>
          </cell>
          <cell r="E21">
            <v>20.248110102009406</v>
          </cell>
          <cell r="F21">
            <v>-0.11824040625748466</v>
          </cell>
          <cell r="G21">
            <v>154.31548639199286</v>
          </cell>
          <cell r="H21">
            <v>150.00625086817615</v>
          </cell>
          <cell r="I21">
            <v>170.25436097018556</v>
          </cell>
          <cell r="J21">
            <v>170.13612056392807</v>
          </cell>
          <cell r="K21">
            <v>113.23797503856402</v>
          </cell>
          <cell r="L21">
            <v>168.27172025229476</v>
          </cell>
          <cell r="M21">
            <v>0</v>
          </cell>
          <cell r="N21">
            <v>0</v>
          </cell>
          <cell r="O21">
            <v>113.23797503856402</v>
          </cell>
          <cell r="P21">
            <v>281.50969529085876</v>
          </cell>
          <cell r="Q21">
            <v>0</v>
          </cell>
          <cell r="R21">
            <v>0</v>
          </cell>
        </row>
        <row r="22">
          <cell r="B22" t="str">
            <v>Funding Agreements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B23" t="str">
            <v>Life</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GIC - Medium Term Note</v>
          </cell>
          <cell r="C24">
            <v>410.77671899636664</v>
          </cell>
          <cell r="D24">
            <v>644.1177107855475</v>
          </cell>
          <cell r="E24">
            <v>385.5983077259042</v>
          </cell>
          <cell r="F24">
            <v>63.2991924873204</v>
          </cell>
          <cell r="G24">
            <v>410.77671899636664</v>
          </cell>
          <cell r="H24">
            <v>1054.8944297819141</v>
          </cell>
          <cell r="I24">
            <v>1440.4927375078184</v>
          </cell>
          <cell r="J24">
            <v>1503.7919299951386</v>
          </cell>
          <cell r="K24">
            <v>524.9579301640724</v>
          </cell>
          <cell r="L24">
            <v>384.32115570850385</v>
          </cell>
          <cell r="M24">
            <v>0</v>
          </cell>
          <cell r="N24">
            <v>0</v>
          </cell>
          <cell r="O24">
            <v>524.9579301640724</v>
          </cell>
          <cell r="P24">
            <v>909.2790858725763</v>
          </cell>
          <cell r="Q24">
            <v>0</v>
          </cell>
          <cell r="R24">
            <v>0</v>
          </cell>
        </row>
        <row r="25">
          <cell r="B25" t="str">
            <v>Total</v>
          </cell>
          <cell r="C25">
            <v>1224.172208130527</v>
          </cell>
          <cell r="D25">
            <v>1380.2700755199799</v>
          </cell>
          <cell r="E25">
            <v>1190.9632344536003</v>
          </cell>
          <cell r="F25">
            <v>816.2508469212423</v>
          </cell>
          <cell r="G25">
            <v>1224.172208130527</v>
          </cell>
          <cell r="H25">
            <v>2604.4422836505073</v>
          </cell>
          <cell r="I25">
            <v>3795.4055181041076</v>
          </cell>
          <cell r="J25">
            <v>4611.656365025349</v>
          </cell>
          <cell r="K25">
            <v>1306.5453653064087</v>
          </cell>
          <cell r="L25">
            <v>1550.5370446658908</v>
          </cell>
          <cell r="M25">
            <v>0</v>
          </cell>
          <cell r="N25">
            <v>0</v>
          </cell>
          <cell r="O25">
            <v>1306.5453653064087</v>
          </cell>
          <cell r="P25">
            <v>2857.082409972299</v>
          </cell>
          <cell r="Q25">
            <v>0</v>
          </cell>
          <cell r="R25">
            <v>0</v>
          </cell>
        </row>
        <row r="39">
          <cell r="B39" t="str">
            <v>Total Deposit Liabilities</v>
          </cell>
          <cell r="C39">
            <v>518.6810173442105</v>
          </cell>
          <cell r="D39">
            <v>534.8044653014789</v>
          </cell>
          <cell r="E39">
            <v>564.3900115669865</v>
          </cell>
          <cell r="F39">
            <v>575.145664422152</v>
          </cell>
          <cell r="G39">
            <v>518.6810173442105</v>
          </cell>
          <cell r="H39">
            <v>534.8044653014789</v>
          </cell>
          <cell r="I39">
            <v>564.3900115669865</v>
          </cell>
          <cell r="J39">
            <v>575.145664422152</v>
          </cell>
          <cell r="K39">
            <v>633.1713483146068</v>
          </cell>
          <cell r="L39">
            <v>668.0240110214525</v>
          </cell>
          <cell r="M39">
            <v>0</v>
          </cell>
          <cell r="N39">
            <v>0</v>
          </cell>
          <cell r="O39">
            <v>633.1713483146068</v>
          </cell>
          <cell r="P39">
            <v>668.0240110214525</v>
          </cell>
          <cell r="Q39">
            <v>0</v>
          </cell>
          <cell r="R39">
            <v>0</v>
          </cell>
        </row>
        <row r="40">
          <cell r="G40">
            <v>0</v>
          </cell>
          <cell r="H40">
            <v>0</v>
          </cell>
          <cell r="I40">
            <v>0</v>
          </cell>
        </row>
        <row r="41">
          <cell r="B41" t="str">
            <v>Mortgage Book</v>
          </cell>
          <cell r="C41">
            <v>675.7386714197573</v>
          </cell>
          <cell r="D41">
            <v>731.6524459613197</v>
          </cell>
          <cell r="E41">
            <v>708.3302714839763</v>
          </cell>
          <cell r="F41">
            <v>695.6293802391095</v>
          </cell>
          <cell r="G41">
            <v>675.7386714197573</v>
          </cell>
          <cell r="H41">
            <v>731.6524459613197</v>
          </cell>
          <cell r="I41">
            <v>708.3302714839763</v>
          </cell>
          <cell r="J41">
            <v>695.6293802391095</v>
          </cell>
          <cell r="K41">
            <v>704.3047752808989</v>
          </cell>
          <cell r="L41">
            <v>685.3736141179558</v>
          </cell>
          <cell r="M41">
            <v>0</v>
          </cell>
          <cell r="N41">
            <v>0</v>
          </cell>
          <cell r="O41">
            <v>704.3047752808989</v>
          </cell>
          <cell r="P41">
            <v>685.3736141179558</v>
          </cell>
          <cell r="Q41">
            <v>0</v>
          </cell>
          <cell r="R41">
            <v>0</v>
          </cell>
        </row>
        <row r="42">
          <cell r="B42" t="str">
            <v>Personal Loans Book</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t="str">
            <v>Retail Assets</v>
          </cell>
          <cell r="C43">
            <v>675.7386714197573</v>
          </cell>
          <cell r="D43">
            <v>731.6524459613197</v>
          </cell>
          <cell r="E43">
            <v>708.3302714839763</v>
          </cell>
          <cell r="F43">
            <v>695.6293802391095</v>
          </cell>
          <cell r="G43">
            <v>675.7386714197573</v>
          </cell>
          <cell r="H43">
            <v>731.6524459613197</v>
          </cell>
          <cell r="I43">
            <v>708.3302714839763</v>
          </cell>
          <cell r="J43">
            <v>695.6293802391095</v>
          </cell>
          <cell r="K43">
            <v>704.3047752808989</v>
          </cell>
          <cell r="L43">
            <v>685.3736141179558</v>
          </cell>
          <cell r="M43">
            <v>0</v>
          </cell>
          <cell r="N43">
            <v>0</v>
          </cell>
          <cell r="O43">
            <v>704.3047752808989</v>
          </cell>
          <cell r="P43">
            <v>685.3736141179558</v>
          </cell>
          <cell r="Q43">
            <v>0</v>
          </cell>
          <cell r="R43">
            <v>0</v>
          </cell>
        </row>
      </sheetData>
      <sheetData sheetId="18">
        <row r="23">
          <cell r="B23" t="str">
            <v>opening Balance of FUM (31/12/01)</v>
          </cell>
          <cell r="C23">
            <v>694.8045621291084</v>
          </cell>
          <cell r="D23">
            <v>708.6635487934586</v>
          </cell>
          <cell r="E23">
            <v>908.4362713457999</v>
          </cell>
          <cell r="F23">
            <v>933.068089390432</v>
          </cell>
          <cell r="G23">
            <v>694.8045621291084</v>
          </cell>
          <cell r="H23">
            <v>694.8045621291084</v>
          </cell>
          <cell r="I23">
            <v>694.8045621291084</v>
          </cell>
          <cell r="J23">
            <v>694.8045621291084</v>
          </cell>
          <cell r="K23">
            <v>1072.26</v>
          </cell>
          <cell r="L23">
            <v>955</v>
          </cell>
          <cell r="M23">
            <v>1025.2999999999997</v>
          </cell>
          <cell r="N23">
            <v>0</v>
          </cell>
          <cell r="O23">
            <v>1072.26</v>
          </cell>
          <cell r="P23">
            <v>1072.26</v>
          </cell>
          <cell r="Q23">
            <v>1072.26</v>
          </cell>
          <cell r="R23">
            <v>1072.26</v>
          </cell>
        </row>
        <row r="25">
          <cell r="B25" t="str">
            <v>Gross inflows</v>
          </cell>
          <cell r="C25">
            <v>434.59731064270954</v>
          </cell>
          <cell r="D25">
            <v>447.4812381462632</v>
          </cell>
          <cell r="E25">
            <v>591.1214512110273</v>
          </cell>
          <cell r="F25">
            <v>636.7</v>
          </cell>
          <cell r="G25">
            <v>434.59731064270954</v>
          </cell>
          <cell r="H25">
            <v>882.0785487889727</v>
          </cell>
          <cell r="I25">
            <v>1473.2</v>
          </cell>
          <cell r="J25">
            <v>2109.9</v>
          </cell>
          <cell r="K25">
            <v>763.8</v>
          </cell>
          <cell r="L25">
            <v>846.7</v>
          </cell>
          <cell r="M25">
            <v>-1610.5</v>
          </cell>
          <cell r="N25">
            <v>0</v>
          </cell>
          <cell r="O25">
            <v>763.8</v>
          </cell>
          <cell r="P25">
            <v>1610.5</v>
          </cell>
        </row>
        <row r="26">
          <cell r="B26" t="str">
            <v>Less redemptions</v>
          </cell>
          <cell r="C26">
            <v>-437.3228951751498</v>
          </cell>
          <cell r="D26">
            <v>-275.1245516472785</v>
          </cell>
          <cell r="E26">
            <v>-496.7525531775717</v>
          </cell>
          <cell r="F26">
            <v>-548.3499999999999</v>
          </cell>
          <cell r="G26">
            <v>-437.3228951751498</v>
          </cell>
          <cell r="H26">
            <v>-712.4474468224283</v>
          </cell>
          <cell r="I26">
            <v>-1209.2</v>
          </cell>
          <cell r="J26">
            <v>-1757.55</v>
          </cell>
          <cell r="K26">
            <v>-915.5</v>
          </cell>
          <cell r="L26">
            <v>-718.0999999999999</v>
          </cell>
          <cell r="M26">
            <v>1633.6</v>
          </cell>
          <cell r="N26">
            <v>0</v>
          </cell>
          <cell r="O26">
            <v>-915.5</v>
          </cell>
          <cell r="P26">
            <v>-1633.6</v>
          </cell>
        </row>
        <row r="27">
          <cell r="B27" t="str">
            <v>Net flows</v>
          </cell>
          <cell r="C27">
            <v>-2.72558453244028</v>
          </cell>
          <cell r="D27">
            <v>172.3566864989847</v>
          </cell>
          <cell r="E27">
            <v>94.3688980334556</v>
          </cell>
          <cell r="F27">
            <v>88.35000000000014</v>
          </cell>
          <cell r="G27">
            <v>-2.72558453244028</v>
          </cell>
          <cell r="H27">
            <v>169.6311019665444</v>
          </cell>
          <cell r="I27">
            <v>264</v>
          </cell>
          <cell r="J27">
            <v>352.35000000000014</v>
          </cell>
          <cell r="K27">
            <v>-151.70000000000005</v>
          </cell>
          <cell r="L27">
            <v>128.60000000000014</v>
          </cell>
          <cell r="M27">
            <v>23.09999999999991</v>
          </cell>
          <cell r="N27">
            <v>0</v>
          </cell>
          <cell r="O27">
            <v>-151.70000000000005</v>
          </cell>
          <cell r="P27">
            <v>-23.09999999999991</v>
          </cell>
          <cell r="Q27">
            <v>0</v>
          </cell>
          <cell r="R27">
            <v>0</v>
          </cell>
        </row>
        <row r="28">
          <cell r="B28" t="str">
            <v>Other movements</v>
          </cell>
          <cell r="C28">
            <v>-12</v>
          </cell>
          <cell r="D28">
            <v>0</v>
          </cell>
          <cell r="E28">
            <v>12</v>
          </cell>
          <cell r="F28">
            <v>0</v>
          </cell>
          <cell r="G28">
            <v>-12</v>
          </cell>
          <cell r="H28">
            <v>-12</v>
          </cell>
          <cell r="I28">
            <v>0</v>
          </cell>
          <cell r="J28">
            <v>0</v>
          </cell>
          <cell r="K28">
            <v>-19</v>
          </cell>
          <cell r="L28">
            <v>-0.3999999999999986</v>
          </cell>
          <cell r="M28">
            <v>19.4</v>
          </cell>
          <cell r="N28">
            <v>0</v>
          </cell>
          <cell r="O28">
            <v>-19</v>
          </cell>
          <cell r="P28">
            <v>-19.4</v>
          </cell>
        </row>
        <row r="29">
          <cell r="B29" t="str">
            <v>Market and currency movements</v>
          </cell>
          <cell r="C29">
            <v>28.5845711967905</v>
          </cell>
          <cell r="D29">
            <v>27.4160360533566</v>
          </cell>
          <cell r="E29">
            <v>-81.73707998882351</v>
          </cell>
          <cell r="F29">
            <v>49.12191060956775</v>
          </cell>
          <cell r="G29">
            <v>28.5845711967905</v>
          </cell>
          <cell r="H29">
            <v>56.0006072501471</v>
          </cell>
          <cell r="I29">
            <v>-25.73647273867641</v>
          </cell>
          <cell r="J29">
            <v>23.385437870891337</v>
          </cell>
          <cell r="K29">
            <v>53.440000000000055</v>
          </cell>
          <cell r="L29">
            <v>-57.90000000000032</v>
          </cell>
          <cell r="M29">
            <v>-1067.7999999999997</v>
          </cell>
          <cell r="N29">
            <v>0</v>
          </cell>
          <cell r="O29">
            <v>53.440000000000055</v>
          </cell>
          <cell r="P29">
            <v>-4.460000000000264</v>
          </cell>
          <cell r="Q29">
            <v>-1072.26</v>
          </cell>
          <cell r="R29">
            <v>-1072.26</v>
          </cell>
        </row>
        <row r="31">
          <cell r="B31" t="str">
            <v>Net movement in FUM</v>
          </cell>
          <cell r="C31">
            <v>13.858986664350219</v>
          </cell>
          <cell r="D31">
            <v>199.7727225523413</v>
          </cell>
          <cell r="E31">
            <v>24.631818044632084</v>
          </cell>
          <cell r="F31">
            <v>137.47191060956789</v>
          </cell>
          <cell r="G31">
            <v>13.858986664350219</v>
          </cell>
          <cell r="H31">
            <v>213.6317092166915</v>
          </cell>
          <cell r="I31">
            <v>238.2635272613236</v>
          </cell>
          <cell r="J31">
            <v>375.7354378708915</v>
          </cell>
          <cell r="K31">
            <v>-117.25999999999999</v>
          </cell>
          <cell r="L31">
            <v>70.29999999999981</v>
          </cell>
          <cell r="M31">
            <v>-1025.2999999999997</v>
          </cell>
          <cell r="N31">
            <v>0</v>
          </cell>
          <cell r="O31">
            <v>-117.25999999999999</v>
          </cell>
          <cell r="P31">
            <v>-46.96000000000017</v>
          </cell>
          <cell r="Q31">
            <v>-1072.26</v>
          </cell>
          <cell r="R31">
            <v>-1072.26</v>
          </cell>
        </row>
        <row r="33">
          <cell r="B33" t="str">
            <v>Closing FUM</v>
          </cell>
          <cell r="C33">
            <v>708.6635487934586</v>
          </cell>
          <cell r="D33">
            <v>908.4362713457999</v>
          </cell>
          <cell r="E33">
            <v>933.068089390432</v>
          </cell>
          <cell r="F33">
            <v>1070.54</v>
          </cell>
          <cell r="G33">
            <v>708.6635487934586</v>
          </cell>
          <cell r="H33">
            <v>908.4362713457999</v>
          </cell>
          <cell r="I33">
            <v>933.068089390432</v>
          </cell>
          <cell r="J33">
            <v>1070.54</v>
          </cell>
          <cell r="K33">
            <v>955</v>
          </cell>
          <cell r="L33">
            <v>1025.2999999999997</v>
          </cell>
          <cell r="M33">
            <v>0</v>
          </cell>
          <cell r="N33">
            <v>0</v>
          </cell>
          <cell r="O33">
            <v>955</v>
          </cell>
          <cell r="P33">
            <v>1025.3</v>
          </cell>
        </row>
        <row r="38">
          <cell r="B38" t="str">
            <v>opening Balance of FUM (31/12/01)</v>
          </cell>
          <cell r="C38">
            <v>934.1959087698991</v>
          </cell>
          <cell r="D38">
            <v>1187.5195435483802</v>
          </cell>
          <cell r="E38">
            <v>1260.3638526497966</v>
          </cell>
          <cell r="F38">
            <v>1514.96271643592</v>
          </cell>
          <cell r="G38">
            <v>934.1959087698991</v>
          </cell>
          <cell r="H38">
            <v>934.1959087698991</v>
          </cell>
          <cell r="I38">
            <v>934.1959087698991</v>
          </cell>
          <cell r="J38">
            <v>934.1959087698991</v>
          </cell>
          <cell r="K38">
            <v>2076.32</v>
          </cell>
          <cell r="L38">
            <v>2388.0999999999995</v>
          </cell>
          <cell r="M38">
            <v>2571.2000000000003</v>
          </cell>
          <cell r="N38">
            <v>0</v>
          </cell>
          <cell r="O38">
            <v>2076.32</v>
          </cell>
          <cell r="P38">
            <v>2076.32</v>
          </cell>
          <cell r="Q38">
            <v>2076.32</v>
          </cell>
          <cell r="R38">
            <v>2076.32</v>
          </cell>
        </row>
        <row r="40">
          <cell r="B40" t="str">
            <v>Gross inflows</v>
          </cell>
          <cell r="C40">
            <v>1120.000674445269</v>
          </cell>
          <cell r="D40">
            <v>1364.1789065268472</v>
          </cell>
          <cell r="E40">
            <v>1503.3204190278839</v>
          </cell>
          <cell r="F40">
            <v>2785.3999999999996</v>
          </cell>
          <cell r="G40">
            <v>1120.000674445269</v>
          </cell>
          <cell r="H40">
            <v>2484.179580972116</v>
          </cell>
          <cell r="I40">
            <v>3987.5</v>
          </cell>
          <cell r="J40">
            <v>6772.9</v>
          </cell>
          <cell r="K40">
            <v>2342.3</v>
          </cell>
          <cell r="L40">
            <v>2545.5999999999995</v>
          </cell>
          <cell r="M40">
            <v>-4887.9</v>
          </cell>
          <cell r="N40">
            <v>0</v>
          </cell>
          <cell r="O40">
            <v>2342.3</v>
          </cell>
          <cell r="P40">
            <v>4887.9</v>
          </cell>
        </row>
        <row r="41">
          <cell r="B41" t="str">
            <v>Less redemptions</v>
          </cell>
          <cell r="C41">
            <v>-979.8425170297431</v>
          </cell>
          <cell r="D41">
            <v>-1232.493303347167</v>
          </cell>
          <cell r="E41">
            <v>-1148.1641796230897</v>
          </cell>
          <cell r="F41">
            <v>-2414.3999999999996</v>
          </cell>
          <cell r="G41">
            <v>-979.8425170297431</v>
          </cell>
          <cell r="H41">
            <v>-2212.3358203769103</v>
          </cell>
          <cell r="I41">
            <v>-3360.5</v>
          </cell>
          <cell r="J41">
            <v>-5774.9</v>
          </cell>
          <cell r="K41">
            <v>-2111.3</v>
          </cell>
          <cell r="L41">
            <v>-2227</v>
          </cell>
          <cell r="M41">
            <v>4338.3</v>
          </cell>
          <cell r="N41">
            <v>0</v>
          </cell>
          <cell r="O41">
            <v>-2111.3</v>
          </cell>
          <cell r="P41">
            <v>-4338.3</v>
          </cell>
        </row>
        <row r="42">
          <cell r="B42" t="str">
            <v>Net flows</v>
          </cell>
          <cell r="C42">
            <v>140.1581574155258</v>
          </cell>
          <cell r="D42">
            <v>131.68560317968013</v>
          </cell>
          <cell r="E42">
            <v>355.1562394047942</v>
          </cell>
          <cell r="F42">
            <v>371</v>
          </cell>
          <cell r="G42">
            <v>140.1581574155258</v>
          </cell>
          <cell r="H42">
            <v>271.8437605952058</v>
          </cell>
          <cell r="I42">
            <v>627</v>
          </cell>
          <cell r="J42">
            <v>998</v>
          </cell>
          <cell r="K42">
            <v>231</v>
          </cell>
          <cell r="L42">
            <v>318.59999999999945</v>
          </cell>
          <cell r="M42">
            <v>-549.5999999999995</v>
          </cell>
          <cell r="N42">
            <v>0</v>
          </cell>
          <cell r="O42">
            <v>231</v>
          </cell>
          <cell r="P42">
            <v>549.5999999999995</v>
          </cell>
          <cell r="Q42">
            <v>0</v>
          </cell>
          <cell r="R42">
            <v>0</v>
          </cell>
        </row>
        <row r="43">
          <cell r="B43" t="str">
            <v>Other movements</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B44" t="str">
            <v>Market and currency movements</v>
          </cell>
          <cell r="C44">
            <v>113.16547736295524</v>
          </cell>
          <cell r="D44">
            <v>-58.84129407826367</v>
          </cell>
          <cell r="E44">
            <v>-100.5573756186709</v>
          </cell>
          <cell r="F44">
            <v>81.33728356408051</v>
          </cell>
          <cell r="G44">
            <v>113.16547736295524</v>
          </cell>
          <cell r="H44">
            <v>54.32418328469157</v>
          </cell>
          <cell r="I44">
            <v>-46.23319233397933</v>
          </cell>
          <cell r="J44">
            <v>35.104091230101176</v>
          </cell>
          <cell r="K44">
            <v>80.77999999999929</v>
          </cell>
          <cell r="L44">
            <v>-135.49999999999864</v>
          </cell>
          <cell r="M44">
            <v>-2021.6000000000008</v>
          </cell>
          <cell r="N44">
            <v>0</v>
          </cell>
          <cell r="O44">
            <v>80.77999999999929</v>
          </cell>
          <cell r="P44">
            <v>-54.719999999999345</v>
          </cell>
          <cell r="Q44">
            <v>-2076.32</v>
          </cell>
          <cell r="R44">
            <v>-2076.32</v>
          </cell>
        </row>
        <row r="46">
          <cell r="B46" t="str">
            <v>Net movement in FUM</v>
          </cell>
          <cell r="C46">
            <v>253.32363477848105</v>
          </cell>
          <cell r="D46">
            <v>72.84430910141646</v>
          </cell>
          <cell r="E46">
            <v>254.59886378612327</v>
          </cell>
          <cell r="F46">
            <v>452.3372835640805</v>
          </cell>
          <cell r="G46">
            <v>253.32363477848105</v>
          </cell>
          <cell r="H46">
            <v>326.1679438798974</v>
          </cell>
          <cell r="I46">
            <v>580.7668076660207</v>
          </cell>
          <cell r="J46">
            <v>1033.1040912301012</v>
          </cell>
          <cell r="K46">
            <v>311.7799999999993</v>
          </cell>
          <cell r="L46">
            <v>183.10000000000082</v>
          </cell>
          <cell r="M46">
            <v>-2571.2000000000003</v>
          </cell>
          <cell r="N46">
            <v>0</v>
          </cell>
          <cell r="O46">
            <v>311.7799999999993</v>
          </cell>
          <cell r="P46">
            <v>494.8800000000001</v>
          </cell>
          <cell r="Q46">
            <v>-2076.32</v>
          </cell>
          <cell r="R46">
            <v>-2076.32</v>
          </cell>
        </row>
        <row r="48">
          <cell r="B48" t="str">
            <v>Closing FUM</v>
          </cell>
          <cell r="C48">
            <v>1187.5195435483802</v>
          </cell>
          <cell r="D48">
            <v>1260.3638526497966</v>
          </cell>
          <cell r="E48">
            <v>1514.96271643592</v>
          </cell>
          <cell r="F48">
            <v>1967.3000000000004</v>
          </cell>
          <cell r="G48">
            <v>1187.5195435483802</v>
          </cell>
          <cell r="H48">
            <v>1260.3638526497966</v>
          </cell>
          <cell r="I48">
            <v>1514.96271643592</v>
          </cell>
          <cell r="J48">
            <v>1967.3000000000002</v>
          </cell>
          <cell r="K48">
            <v>2388.0999999999995</v>
          </cell>
          <cell r="L48">
            <v>2571.2000000000003</v>
          </cell>
          <cell r="M48">
            <v>0</v>
          </cell>
          <cell r="N48">
            <v>0</v>
          </cell>
          <cell r="O48">
            <v>2388.1</v>
          </cell>
          <cell r="P48">
            <v>2571.2</v>
          </cell>
        </row>
        <row r="113">
          <cell r="B113" t="str">
            <v>opening Balance of FUM (31/12/01)</v>
          </cell>
          <cell r="C113">
            <v>19.944546051397484</v>
          </cell>
          <cell r="D113">
            <v>17.40178827016014</v>
          </cell>
          <cell r="E113">
            <v>19.3568846932135</v>
          </cell>
          <cell r="F113">
            <v>18.220816161070196</v>
          </cell>
          <cell r="G113">
            <v>19.944546051397484</v>
          </cell>
          <cell r="H113">
            <v>19.944546051397484</v>
          </cell>
          <cell r="I113">
            <v>19.944546051397484</v>
          </cell>
          <cell r="J113">
            <v>19.944546051397484</v>
          </cell>
          <cell r="K113">
            <v>57.199999999999996</v>
          </cell>
          <cell r="L113">
            <v>94.67699999999999</v>
          </cell>
          <cell r="M113">
            <v>184.7</v>
          </cell>
          <cell r="N113">
            <v>0</v>
          </cell>
          <cell r="O113">
            <v>57.199999999999996</v>
          </cell>
          <cell r="P113">
            <v>57.199999999999996</v>
          </cell>
          <cell r="Q113">
            <v>57.199999999999996</v>
          </cell>
          <cell r="R113">
            <v>57.199999999999996</v>
          </cell>
        </row>
        <row r="115">
          <cell r="B115" t="str">
            <v>Gross inflows</v>
          </cell>
          <cell r="C115">
            <v>2.115261906143048</v>
          </cell>
          <cell r="D115">
            <v>4.995673894829155</v>
          </cell>
          <cell r="E115">
            <v>5.217478309609667</v>
          </cell>
          <cell r="F115">
            <v>40.67158588941813</v>
          </cell>
          <cell r="G115">
            <v>2.115261906143048</v>
          </cell>
          <cell r="H115">
            <v>7.110935800972203</v>
          </cell>
          <cell r="I115">
            <v>12.32841411058187</v>
          </cell>
          <cell r="J115">
            <v>53</v>
          </cell>
          <cell r="K115">
            <v>41.973</v>
          </cell>
          <cell r="L115">
            <v>89.427</v>
          </cell>
          <cell r="M115">
            <v>-131.4</v>
          </cell>
          <cell r="N115">
            <v>0</v>
          </cell>
          <cell r="O115">
            <v>41.973</v>
          </cell>
          <cell r="P115">
            <v>131.4</v>
          </cell>
          <cell r="Q115">
            <v>0</v>
          </cell>
          <cell r="R115">
            <v>0</v>
          </cell>
        </row>
        <row r="116">
          <cell r="B116" t="str">
            <v>Less redemptions</v>
          </cell>
          <cell r="C116">
            <v>-3.5791519229653694</v>
          </cell>
          <cell r="D116">
            <v>-2.5649037951205047</v>
          </cell>
          <cell r="E116">
            <v>-1.1559442819141257</v>
          </cell>
          <cell r="F116">
            <v>-1.1000000000000005</v>
          </cell>
          <cell r="G116">
            <v>-3.5791519229653694</v>
          </cell>
          <cell r="H116">
            <v>-6.144055718085874</v>
          </cell>
          <cell r="I116">
            <v>-7.3</v>
          </cell>
          <cell r="J116">
            <v>-8.4</v>
          </cell>
          <cell r="K116">
            <v>-1.0919999999999999</v>
          </cell>
          <cell r="L116">
            <v>-1.1080000000000003</v>
          </cell>
          <cell r="M116">
            <v>2.2</v>
          </cell>
          <cell r="N116">
            <v>0</v>
          </cell>
          <cell r="O116">
            <v>-1.0919999999999999</v>
          </cell>
          <cell r="P116">
            <v>-2.2</v>
          </cell>
          <cell r="Q116">
            <v>0</v>
          </cell>
          <cell r="R116">
            <v>0</v>
          </cell>
        </row>
        <row r="117">
          <cell r="B117" t="str">
            <v>Net flows</v>
          </cell>
          <cell r="C117">
            <v>-1.4638900168223214</v>
          </cell>
          <cell r="D117">
            <v>2.43077009970865</v>
          </cell>
          <cell r="E117">
            <v>4.061534027695541</v>
          </cell>
          <cell r="F117">
            <v>39.57158588941813</v>
          </cell>
          <cell r="G117">
            <v>-1.4638900168223214</v>
          </cell>
          <cell r="H117">
            <v>0.9668800828863287</v>
          </cell>
          <cell r="I117">
            <v>5.02841411058187</v>
          </cell>
          <cell r="J117">
            <v>44.6</v>
          </cell>
          <cell r="K117">
            <v>40.881</v>
          </cell>
          <cell r="L117">
            <v>88.319</v>
          </cell>
          <cell r="M117">
            <v>-129.20000000000002</v>
          </cell>
          <cell r="N117">
            <v>0</v>
          </cell>
          <cell r="O117">
            <v>40.881</v>
          </cell>
          <cell r="P117">
            <v>129.20000000000002</v>
          </cell>
          <cell r="Q117">
            <v>0</v>
          </cell>
          <cell r="R117">
            <v>0</v>
          </cell>
        </row>
        <row r="118">
          <cell r="B118" t="str">
            <v>Other movements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B119" t="str">
            <v>Market and currency movements</v>
          </cell>
          <cell r="C119">
            <v>-1.0788677644150235</v>
          </cell>
          <cell r="D119">
            <v>-0.4756736766552885</v>
          </cell>
          <cell r="E119">
            <v>-5.197602559838845</v>
          </cell>
          <cell r="F119">
            <v>-0.5924020504883263</v>
          </cell>
          <cell r="G119">
            <v>-1.0788677644150235</v>
          </cell>
          <cell r="H119">
            <v>-1.554541441070312</v>
          </cell>
          <cell r="I119">
            <v>-6.752144000909158</v>
          </cell>
          <cell r="J119">
            <v>-7.344546051397484</v>
          </cell>
          <cell r="K119">
            <v>-3.4040000000000026</v>
          </cell>
          <cell r="L119">
            <v>1.7039999999999953</v>
          </cell>
          <cell r="M119">
            <v>-55.499999999999986</v>
          </cell>
          <cell r="N119">
            <v>0</v>
          </cell>
          <cell r="O119">
            <v>-3.4040000000000026</v>
          </cell>
          <cell r="P119">
            <v>-1.7000000000000073</v>
          </cell>
          <cell r="Q119">
            <v>-57.199999999999996</v>
          </cell>
          <cell r="R119">
            <v>-57.199999999999996</v>
          </cell>
        </row>
        <row r="121">
          <cell r="B121" t="str">
            <v>Net movement in FUM</v>
          </cell>
          <cell r="C121">
            <v>-2.542757781237345</v>
          </cell>
          <cell r="D121">
            <v>1.9550964230533616</v>
          </cell>
          <cell r="E121">
            <v>-1.1360685321433044</v>
          </cell>
          <cell r="F121">
            <v>38.979183838929806</v>
          </cell>
          <cell r="G121">
            <v>-2.542757781237345</v>
          </cell>
          <cell r="H121">
            <v>-0.5876613581839834</v>
          </cell>
          <cell r="I121">
            <v>-1.723729890327288</v>
          </cell>
          <cell r="J121">
            <v>37.255453948602515</v>
          </cell>
          <cell r="K121">
            <v>37.477</v>
          </cell>
          <cell r="L121">
            <v>90.023</v>
          </cell>
          <cell r="M121">
            <v>-184.7</v>
          </cell>
          <cell r="N121">
            <v>0</v>
          </cell>
          <cell r="O121">
            <v>37.477</v>
          </cell>
          <cell r="P121">
            <v>127.50000000000001</v>
          </cell>
          <cell r="Q121">
            <v>-57.199999999999996</v>
          </cell>
          <cell r="R121">
            <v>-57.199999999999996</v>
          </cell>
        </row>
        <row r="123">
          <cell r="B123" t="str">
            <v>Closing FUM</v>
          </cell>
          <cell r="C123">
            <v>17.40178827016014</v>
          </cell>
          <cell r="D123">
            <v>19.3568846932135</v>
          </cell>
          <cell r="E123">
            <v>18.220816161070196</v>
          </cell>
          <cell r="F123">
            <v>57.2</v>
          </cell>
          <cell r="G123">
            <v>17.40178827016014</v>
          </cell>
          <cell r="H123">
            <v>19.3568846932135</v>
          </cell>
          <cell r="I123">
            <v>18.220816161070196</v>
          </cell>
          <cell r="J123">
            <v>57.2</v>
          </cell>
          <cell r="K123">
            <v>94.67699999999999</v>
          </cell>
          <cell r="L123">
            <v>184.7</v>
          </cell>
          <cell r="M123">
            <v>0</v>
          </cell>
          <cell r="N123">
            <v>0</v>
          </cell>
          <cell r="O123">
            <v>94.67699999999999</v>
          </cell>
          <cell r="P123">
            <v>184.70000000000002</v>
          </cell>
          <cell r="Q123">
            <v>0</v>
          </cell>
          <cell r="R123">
            <v>0</v>
          </cell>
        </row>
        <row r="130">
          <cell r="B130" t="str">
            <v>Opening FUM (as at 31/12/01)</v>
          </cell>
          <cell r="C130">
            <v>0</v>
          </cell>
          <cell r="D130">
            <v>29.964</v>
          </cell>
          <cell r="E130">
            <v>55.2</v>
          </cell>
          <cell r="F130">
            <v>67.32300000000001</v>
          </cell>
          <cell r="G130">
            <v>0</v>
          </cell>
          <cell r="H130">
            <v>0</v>
          </cell>
          <cell r="I130">
            <v>0</v>
          </cell>
          <cell r="J130">
            <v>0</v>
          </cell>
          <cell r="K130">
            <v>89.965</v>
          </cell>
          <cell r="L130">
            <v>110.5</v>
          </cell>
          <cell r="M130">
            <v>117.10000000000001</v>
          </cell>
          <cell r="N130">
            <v>0</v>
          </cell>
          <cell r="O130">
            <v>89.965</v>
          </cell>
          <cell r="P130">
            <v>89.965</v>
          </cell>
          <cell r="Q130">
            <v>89.965</v>
          </cell>
          <cell r="R130">
            <v>89.965</v>
          </cell>
        </row>
        <row r="132">
          <cell r="B132" t="str">
            <v>Gross inflows</v>
          </cell>
          <cell r="C132">
            <v>24.948</v>
          </cell>
          <cell r="D132">
            <v>25.336999999999996</v>
          </cell>
          <cell r="E132">
            <v>20.595</v>
          </cell>
          <cell r="F132">
            <v>19.72</v>
          </cell>
          <cell r="G132">
            <v>24.948</v>
          </cell>
          <cell r="H132">
            <v>50.285</v>
          </cell>
          <cell r="I132">
            <v>70.88</v>
          </cell>
          <cell r="J132">
            <v>90.6</v>
          </cell>
          <cell r="K132">
            <v>20.76</v>
          </cell>
          <cell r="L132">
            <v>19.539999999999996</v>
          </cell>
          <cell r="M132">
            <v>-40.3</v>
          </cell>
          <cell r="N132">
            <v>0</v>
          </cell>
          <cell r="O132">
            <v>20.76</v>
          </cell>
          <cell r="P132">
            <v>40.3</v>
          </cell>
        </row>
        <row r="133">
          <cell r="B133" t="str">
            <v>Less redemptions</v>
          </cell>
          <cell r="C133">
            <v>-0.266</v>
          </cell>
          <cell r="D133">
            <v>-1.034</v>
          </cell>
          <cell r="E133">
            <v>-1.7</v>
          </cell>
          <cell r="F133">
            <v>-2.0890000000000004</v>
          </cell>
          <cell r="G133">
            <v>-0.266</v>
          </cell>
          <cell r="H133">
            <v>-1.3</v>
          </cell>
          <cell r="I133">
            <v>-3</v>
          </cell>
          <cell r="J133">
            <v>-5.089</v>
          </cell>
          <cell r="K133">
            <v>-2.2</v>
          </cell>
          <cell r="L133">
            <v>-3.3999999999999995</v>
          </cell>
          <cell r="M133">
            <v>5.6</v>
          </cell>
          <cell r="N133">
            <v>0</v>
          </cell>
          <cell r="O133">
            <v>-2.2</v>
          </cell>
          <cell r="P133">
            <v>-5.6</v>
          </cell>
        </row>
        <row r="134">
          <cell r="B134" t="str">
            <v>Net flows</v>
          </cell>
          <cell r="C134">
            <v>24.682000000000002</v>
          </cell>
          <cell r="D134">
            <v>24.302999999999997</v>
          </cell>
          <cell r="E134">
            <v>18.895</v>
          </cell>
          <cell r="F134">
            <v>17.631</v>
          </cell>
          <cell r="G134">
            <v>24.682000000000002</v>
          </cell>
          <cell r="H134">
            <v>48.985</v>
          </cell>
          <cell r="I134">
            <v>67.88</v>
          </cell>
          <cell r="J134">
            <v>85.511</v>
          </cell>
          <cell r="K134">
            <v>18.560000000000002</v>
          </cell>
          <cell r="L134">
            <v>16.139999999999997</v>
          </cell>
          <cell r="M134">
            <v>-34.699999999999996</v>
          </cell>
          <cell r="N134">
            <v>0</v>
          </cell>
          <cell r="O134">
            <v>18.560000000000002</v>
          </cell>
          <cell r="P134">
            <v>34.699999999999996</v>
          </cell>
          <cell r="Q134">
            <v>0</v>
          </cell>
          <cell r="R134">
            <v>0</v>
          </cell>
        </row>
        <row r="135">
          <cell r="B135" t="str">
            <v>Other movements</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B136" t="str">
            <v>Market and currency movements</v>
          </cell>
          <cell r="C136">
            <v>5.2819999999999965</v>
          </cell>
          <cell r="D136">
            <v>0.9330000000000034</v>
          </cell>
          <cell r="E136">
            <v>-6.772000000000002</v>
          </cell>
          <cell r="F136">
            <v>5.01100000000001</v>
          </cell>
          <cell r="G136">
            <v>5.2819999999999965</v>
          </cell>
          <cell r="H136">
            <v>6.215</v>
          </cell>
          <cell r="I136">
            <v>-0.5570000000000022</v>
          </cell>
          <cell r="J136">
            <v>4.454000000000008</v>
          </cell>
          <cell r="K136">
            <v>1.9749999999999943</v>
          </cell>
          <cell r="L136">
            <v>-9.539999999999992</v>
          </cell>
          <cell r="M136">
            <v>-82.4</v>
          </cell>
          <cell r="N136">
            <v>0</v>
          </cell>
          <cell r="O136">
            <v>1.9749999999999943</v>
          </cell>
          <cell r="P136">
            <v>-7.564999999999998</v>
          </cell>
          <cell r="Q136">
            <v>-89.965</v>
          </cell>
          <cell r="R136">
            <v>-89.965</v>
          </cell>
        </row>
        <row r="138">
          <cell r="B138" t="str">
            <v>Net movement in FUM</v>
          </cell>
          <cell r="C138">
            <v>29.964</v>
          </cell>
          <cell r="D138">
            <v>25.236</v>
          </cell>
          <cell r="E138">
            <v>12.122999999999998</v>
          </cell>
          <cell r="F138">
            <v>22.64200000000001</v>
          </cell>
          <cell r="G138">
            <v>29.964</v>
          </cell>
          <cell r="H138">
            <v>55.2</v>
          </cell>
          <cell r="I138">
            <v>67.323</v>
          </cell>
          <cell r="J138">
            <v>89.965</v>
          </cell>
          <cell r="K138">
            <v>20.534999999999997</v>
          </cell>
          <cell r="L138">
            <v>6.600000000000005</v>
          </cell>
          <cell r="M138">
            <v>-117.1</v>
          </cell>
          <cell r="N138">
            <v>0</v>
          </cell>
          <cell r="O138">
            <v>20.534999999999997</v>
          </cell>
          <cell r="P138">
            <v>27.134999999999998</v>
          </cell>
          <cell r="Q138">
            <v>-89.965</v>
          </cell>
          <cell r="R138">
            <v>-89.965</v>
          </cell>
        </row>
        <row r="140">
          <cell r="B140" t="str">
            <v>Closing FUM</v>
          </cell>
          <cell r="C140">
            <v>29.964</v>
          </cell>
          <cell r="D140">
            <v>55.2</v>
          </cell>
          <cell r="E140">
            <v>67.32300000000001</v>
          </cell>
          <cell r="F140">
            <v>89.96500000000002</v>
          </cell>
          <cell r="G140">
            <v>29.964</v>
          </cell>
          <cell r="H140">
            <v>55.2</v>
          </cell>
          <cell r="I140">
            <v>67.323</v>
          </cell>
          <cell r="J140">
            <v>89.965</v>
          </cell>
          <cell r="K140">
            <v>110.5</v>
          </cell>
          <cell r="L140">
            <v>117.10000000000001</v>
          </cell>
          <cell r="M140">
            <v>0</v>
          </cell>
          <cell r="N140">
            <v>0</v>
          </cell>
          <cell r="O140">
            <v>110.5</v>
          </cell>
          <cell r="P140">
            <v>117.1</v>
          </cell>
        </row>
        <row r="148">
          <cell r="B148" t="str">
            <v>Singapore</v>
          </cell>
          <cell r="C148">
            <v>6.51985867522706</v>
          </cell>
          <cell r="D148">
            <v>8.316325714750729</v>
          </cell>
          <cell r="E148">
            <v>11.56381561002221</v>
          </cell>
          <cell r="F148">
            <v>10.100000000000001</v>
          </cell>
          <cell r="G148">
            <v>6.51985867522706</v>
          </cell>
          <cell r="H148">
            <v>14.83618438997779</v>
          </cell>
          <cell r="I148">
            <v>26.4</v>
          </cell>
          <cell r="J148">
            <v>36.5</v>
          </cell>
          <cell r="K148">
            <v>8.5</v>
          </cell>
          <cell r="L148">
            <v>12.7</v>
          </cell>
          <cell r="M148">
            <v>0</v>
          </cell>
          <cell r="N148">
            <v>0</v>
          </cell>
          <cell r="O148">
            <v>8.5</v>
          </cell>
          <cell r="P148">
            <v>21.2</v>
          </cell>
        </row>
        <row r="149">
          <cell r="B149" t="str">
            <v>Hong Kong</v>
          </cell>
          <cell r="C149">
            <v>12.99991210336644</v>
          </cell>
          <cell r="D149">
            <v>17.32375324237469</v>
          </cell>
          <cell r="E149">
            <v>17.67633465425887</v>
          </cell>
          <cell r="F149">
            <v>22.799999999999994</v>
          </cell>
          <cell r="G149">
            <v>12.99991210336644</v>
          </cell>
          <cell r="H149">
            <v>30.32366534574113</v>
          </cell>
          <cell r="I149">
            <v>48</v>
          </cell>
          <cell r="J149">
            <v>70.8</v>
          </cell>
          <cell r="K149">
            <v>20</v>
          </cell>
          <cell r="L149">
            <v>23.299999999999997</v>
          </cell>
          <cell r="M149">
            <v>0</v>
          </cell>
          <cell r="N149">
            <v>0</v>
          </cell>
          <cell r="O149">
            <v>20</v>
          </cell>
          <cell r="P149">
            <v>43.3</v>
          </cell>
        </row>
        <row r="150">
          <cell r="B150" t="str">
            <v>Malaysia</v>
          </cell>
          <cell r="C150">
            <v>6.765700265204134</v>
          </cell>
          <cell r="D150">
            <v>10.416859000757004</v>
          </cell>
          <cell r="E150">
            <v>11.617440734038862</v>
          </cell>
          <cell r="F150">
            <v>15.800000000000004</v>
          </cell>
          <cell r="G150">
            <v>6.765700265204134</v>
          </cell>
          <cell r="H150">
            <v>17.18255926596114</v>
          </cell>
          <cell r="I150">
            <v>28.8</v>
          </cell>
          <cell r="J150">
            <v>44.6</v>
          </cell>
          <cell r="K150">
            <v>10.8</v>
          </cell>
          <cell r="L150">
            <v>13.599999999999998</v>
          </cell>
          <cell r="M150">
            <v>0</v>
          </cell>
          <cell r="N150">
            <v>0</v>
          </cell>
          <cell r="O150">
            <v>10.8</v>
          </cell>
          <cell r="P150">
            <v>24.4</v>
          </cell>
        </row>
        <row r="151">
          <cell r="B151" t="str">
            <v>Taiwan</v>
          </cell>
          <cell r="C151">
            <v>24.14971420381736</v>
          </cell>
          <cell r="D151">
            <v>41.16813670413254</v>
          </cell>
          <cell r="E151">
            <v>50.6821490920501</v>
          </cell>
          <cell r="F151">
            <v>18.500000000000007</v>
          </cell>
          <cell r="G151">
            <v>24.14971420381736</v>
          </cell>
          <cell r="H151">
            <v>65.3178509079499</v>
          </cell>
          <cell r="I151">
            <v>116</v>
          </cell>
          <cell r="J151">
            <v>134.5</v>
          </cell>
          <cell r="K151">
            <v>23.2</v>
          </cell>
          <cell r="L151">
            <v>26.8</v>
          </cell>
          <cell r="M151">
            <v>0</v>
          </cell>
          <cell r="N151">
            <v>0</v>
          </cell>
          <cell r="O151">
            <v>23.2</v>
          </cell>
          <cell r="P151">
            <v>50</v>
          </cell>
        </row>
        <row r="152">
          <cell r="B152" t="str">
            <v> Japan (10)</v>
          </cell>
          <cell r="C152">
            <v>5.949016764313475</v>
          </cell>
          <cell r="D152">
            <v>5.395407099368789</v>
          </cell>
          <cell r="E152">
            <v>9.855576136317735</v>
          </cell>
          <cell r="F152">
            <v>7.100000000000003</v>
          </cell>
          <cell r="G152">
            <v>5.949016764313475</v>
          </cell>
          <cell r="H152">
            <v>11.344423863682264</v>
          </cell>
          <cell r="I152">
            <v>21.2</v>
          </cell>
          <cell r="J152">
            <v>28.3</v>
          </cell>
          <cell r="K152">
            <v>8.7</v>
          </cell>
          <cell r="L152">
            <v>8.900000000000002</v>
          </cell>
          <cell r="M152">
            <v>0</v>
          </cell>
          <cell r="N152">
            <v>0</v>
          </cell>
          <cell r="O152">
            <v>8.7</v>
          </cell>
          <cell r="P152">
            <v>17.6</v>
          </cell>
        </row>
        <row r="153">
          <cell r="B153" t="str">
            <v>Thailand</v>
          </cell>
          <cell r="C153">
            <v>0.6007143853243575</v>
          </cell>
          <cell r="D153">
            <v>0.6531867728025853</v>
          </cell>
          <cell r="E153">
            <v>0.5460988418730572</v>
          </cell>
          <cell r="F153">
            <v>0.5999999999999999</v>
          </cell>
          <cell r="G153">
            <v>0.6007143853243575</v>
          </cell>
          <cell r="H153">
            <v>1.2539011581269428</v>
          </cell>
          <cell r="I153">
            <v>1.8</v>
          </cell>
          <cell r="J153">
            <v>2.4</v>
          </cell>
          <cell r="K153">
            <v>0.6</v>
          </cell>
          <cell r="L153">
            <v>1.1</v>
          </cell>
          <cell r="M153">
            <v>0</v>
          </cell>
          <cell r="N153">
            <v>0</v>
          </cell>
          <cell r="O153">
            <v>0.6</v>
          </cell>
          <cell r="P153">
            <v>1.7</v>
          </cell>
        </row>
        <row r="154">
          <cell r="B154" t="str">
            <v>Indonesia</v>
          </cell>
          <cell r="C154">
            <v>1.205470140572662</v>
          </cell>
          <cell r="D154">
            <v>1.5603733229652157</v>
          </cell>
          <cell r="E154">
            <v>2.334156536462122</v>
          </cell>
          <cell r="F154">
            <v>2.5</v>
          </cell>
          <cell r="G154">
            <v>1.205470140572662</v>
          </cell>
          <cell r="H154">
            <v>2.7658434635378777</v>
          </cell>
          <cell r="I154">
            <v>5.1</v>
          </cell>
          <cell r="J154">
            <v>7.6</v>
          </cell>
          <cell r="K154">
            <v>1.5</v>
          </cell>
          <cell r="L154">
            <v>5.3</v>
          </cell>
          <cell r="M154">
            <v>0</v>
          </cell>
          <cell r="N154">
            <v>0</v>
          </cell>
          <cell r="O154">
            <v>1.5</v>
          </cell>
          <cell r="P154">
            <v>6.8</v>
          </cell>
        </row>
        <row r="155">
          <cell r="B155" t="str">
            <v>Philippines</v>
          </cell>
          <cell r="C155">
            <v>0.9352400909536761</v>
          </cell>
          <cell r="D155">
            <v>1.1387969275555787</v>
          </cell>
          <cell r="E155">
            <v>0.9259629814907453</v>
          </cell>
          <cell r="F155">
            <v>1.4000000000000004</v>
          </cell>
          <cell r="G155">
            <v>0.9352400909536761</v>
          </cell>
          <cell r="H155">
            <v>2.0740370185092547</v>
          </cell>
          <cell r="I155">
            <v>3</v>
          </cell>
          <cell r="J155">
            <v>4.4</v>
          </cell>
          <cell r="K155">
            <v>0.9</v>
          </cell>
          <cell r="L155">
            <v>1.4</v>
          </cell>
          <cell r="M155">
            <v>0</v>
          </cell>
          <cell r="N155">
            <v>0</v>
          </cell>
          <cell r="O155">
            <v>0.9</v>
          </cell>
          <cell r="P155">
            <v>2.3</v>
          </cell>
        </row>
        <row r="156">
          <cell r="B156" t="str">
            <v>Vietnam</v>
          </cell>
          <cell r="C156">
            <v>7.157037023073443</v>
          </cell>
          <cell r="D156">
            <v>8.403564566570077</v>
          </cell>
          <cell r="E156">
            <v>7.639398410356479</v>
          </cell>
          <cell r="F156">
            <v>8.100000000000001</v>
          </cell>
          <cell r="G156">
            <v>7.157037023073443</v>
          </cell>
          <cell r="H156">
            <v>15.56060158964352</v>
          </cell>
          <cell r="I156">
            <v>23.2</v>
          </cell>
          <cell r="J156">
            <v>31.3</v>
          </cell>
          <cell r="K156">
            <v>7.7</v>
          </cell>
          <cell r="L156">
            <v>9.7</v>
          </cell>
          <cell r="M156">
            <v>0</v>
          </cell>
          <cell r="N156">
            <v>0</v>
          </cell>
          <cell r="O156">
            <v>7.7</v>
          </cell>
          <cell r="P156">
            <v>17.4</v>
          </cell>
        </row>
        <row r="157">
          <cell r="B157" t="str">
            <v>China</v>
          </cell>
          <cell r="C157">
            <v>0.6190014742665938</v>
          </cell>
          <cell r="D157">
            <v>1.4341740654949295</v>
          </cell>
          <cell r="E157">
            <v>1.7468244602384764</v>
          </cell>
          <cell r="F157">
            <v>2.1000000000000005</v>
          </cell>
          <cell r="G157">
            <v>0.6190014742665938</v>
          </cell>
          <cell r="H157">
            <v>2.0531755397615234</v>
          </cell>
          <cell r="I157">
            <v>3.8</v>
          </cell>
          <cell r="J157">
            <v>5.9</v>
          </cell>
          <cell r="K157">
            <v>1.8</v>
          </cell>
          <cell r="L157">
            <v>2.0999999999999996</v>
          </cell>
          <cell r="M157">
            <v>0</v>
          </cell>
          <cell r="N157">
            <v>0</v>
          </cell>
          <cell r="O157">
            <v>1.8</v>
          </cell>
          <cell r="P157">
            <v>3.9</v>
          </cell>
        </row>
        <row r="158">
          <cell r="B158" t="str">
            <v>India</v>
          </cell>
          <cell r="C158">
            <v>0.07902840304132115</v>
          </cell>
          <cell r="D158">
            <v>0.23487239558857964</v>
          </cell>
          <cell r="E158">
            <v>0.28609920137009914</v>
          </cell>
          <cell r="F158">
            <v>0.6000000000000001</v>
          </cell>
          <cell r="G158">
            <v>0.07902840304132115</v>
          </cell>
          <cell r="H158">
            <v>0.3139007986299008</v>
          </cell>
          <cell r="I158">
            <v>0.6</v>
          </cell>
          <cell r="J158">
            <v>1.2</v>
          </cell>
          <cell r="K158">
            <v>1.5</v>
          </cell>
          <cell r="L158">
            <v>1</v>
          </cell>
          <cell r="M158">
            <v>0</v>
          </cell>
          <cell r="N158">
            <v>0</v>
          </cell>
          <cell r="O158">
            <v>1.5</v>
          </cell>
          <cell r="P158">
            <v>2.5</v>
          </cell>
        </row>
        <row r="159">
          <cell r="B159" t="str">
            <v>Korea</v>
          </cell>
          <cell r="C159">
            <v>0</v>
          </cell>
          <cell r="D159">
            <v>0</v>
          </cell>
          <cell r="E159">
            <v>0</v>
          </cell>
          <cell r="F159">
            <v>0.9</v>
          </cell>
          <cell r="J159">
            <v>0.9</v>
          </cell>
          <cell r="K159">
            <v>2.7</v>
          </cell>
          <cell r="L159">
            <v>2.0999999999999996</v>
          </cell>
          <cell r="M159">
            <v>0</v>
          </cell>
          <cell r="N159">
            <v>0</v>
          </cell>
          <cell r="O159">
            <v>2.7</v>
          </cell>
          <cell r="P159">
            <v>4.8</v>
          </cell>
        </row>
        <row r="160">
          <cell r="B160" t="str">
            <v>Total</v>
          </cell>
          <cell r="C160">
            <v>66.98069352916053</v>
          </cell>
          <cell r="D160">
            <v>96.04544981236073</v>
          </cell>
          <cell r="E160">
            <v>114.87385665847874</v>
          </cell>
          <cell r="F160">
            <v>90.5</v>
          </cell>
          <cell r="G160">
            <v>66.98069352916053</v>
          </cell>
          <cell r="H160">
            <v>163.02614334152125</v>
          </cell>
          <cell r="I160">
            <v>277.90000000000003</v>
          </cell>
          <cell r="J160">
            <v>368.3999999999999</v>
          </cell>
          <cell r="K160">
            <v>87.9</v>
          </cell>
          <cell r="L160">
            <v>107.99999999999999</v>
          </cell>
          <cell r="M160">
            <v>0</v>
          </cell>
          <cell r="N160">
            <v>0</v>
          </cell>
          <cell r="O160">
            <v>87.9</v>
          </cell>
          <cell r="P160">
            <v>195.90000000000003</v>
          </cell>
          <cell r="Q160">
            <v>0</v>
          </cell>
          <cell r="R160">
            <v>0</v>
          </cell>
        </row>
        <row r="161">
          <cell r="B161" t="str">
            <v> Other (11)</v>
          </cell>
          <cell r="C161">
            <v>11</v>
          </cell>
          <cell r="D161">
            <v>13</v>
          </cell>
          <cell r="E161">
            <v>13</v>
          </cell>
          <cell r="F161">
            <v>16</v>
          </cell>
          <cell r="G161">
            <v>11</v>
          </cell>
          <cell r="H161">
            <v>24</v>
          </cell>
          <cell r="I161">
            <v>38</v>
          </cell>
          <cell r="J161">
            <v>54</v>
          </cell>
          <cell r="K161">
            <v>17</v>
          </cell>
          <cell r="L161">
            <v>23</v>
          </cell>
          <cell r="M161">
            <v>0</v>
          </cell>
          <cell r="N161">
            <v>0</v>
          </cell>
          <cell r="O161">
            <v>17</v>
          </cell>
          <cell r="P161">
            <v>39</v>
          </cell>
          <cell r="Q161">
            <v>0</v>
          </cell>
          <cell r="R161">
            <v>0</v>
          </cell>
        </row>
        <row r="164">
          <cell r="B164" t="str">
            <v>Singapore</v>
          </cell>
          <cell r="C164">
            <v>283.0968145161291</v>
          </cell>
          <cell r="D164">
            <v>122.83573428954446</v>
          </cell>
          <cell r="E164">
            <v>53.06745119432645</v>
          </cell>
          <cell r="F164">
            <v>56.10000000000002</v>
          </cell>
          <cell r="G164">
            <v>283.0968145161291</v>
          </cell>
          <cell r="H164">
            <v>405.93254880567355</v>
          </cell>
          <cell r="I164">
            <v>459</v>
          </cell>
          <cell r="J164">
            <v>515.1</v>
          </cell>
          <cell r="K164">
            <v>52.3</v>
          </cell>
          <cell r="L164">
            <v>86.00000000000001</v>
          </cell>
          <cell r="M164">
            <v>0</v>
          </cell>
          <cell r="N164">
            <v>0</v>
          </cell>
          <cell r="O164">
            <v>52.3</v>
          </cell>
          <cell r="P164">
            <v>138.3</v>
          </cell>
        </row>
        <row r="165">
          <cell r="B165" t="str">
            <v>Hong Kong</v>
          </cell>
          <cell r="C165">
            <v>13.079019073569482</v>
          </cell>
          <cell r="D165">
            <v>39.67103213084746</v>
          </cell>
          <cell r="E165">
            <v>13.649948795583065</v>
          </cell>
          <cell r="F165">
            <v>21.5</v>
          </cell>
          <cell r="G165">
            <v>13.079019073569482</v>
          </cell>
          <cell r="H165">
            <v>52.75005120441694</v>
          </cell>
          <cell r="I165">
            <v>66.4</v>
          </cell>
          <cell r="J165">
            <v>87.9</v>
          </cell>
          <cell r="K165">
            <v>9</v>
          </cell>
          <cell r="L165">
            <v>34.7</v>
          </cell>
          <cell r="M165">
            <v>0</v>
          </cell>
          <cell r="N165">
            <v>0</v>
          </cell>
          <cell r="O165">
            <v>9</v>
          </cell>
          <cell r="P165">
            <v>43.7</v>
          </cell>
        </row>
        <row r="166">
          <cell r="B166" t="str">
            <v>Malaysia</v>
          </cell>
          <cell r="C166">
            <v>2.3096934817514296</v>
          </cell>
          <cell r="D166">
            <v>3.3978424799381766</v>
          </cell>
          <cell r="E166">
            <v>3.6924640383103946</v>
          </cell>
          <cell r="F166">
            <v>3.099999999999999</v>
          </cell>
          <cell r="G166">
            <v>2.3096934817514296</v>
          </cell>
          <cell r="H166">
            <v>5.707535961689606</v>
          </cell>
          <cell r="I166">
            <v>9.4</v>
          </cell>
          <cell r="J166">
            <v>12.5</v>
          </cell>
          <cell r="K166">
            <v>3.3</v>
          </cell>
          <cell r="L166">
            <v>3.8</v>
          </cell>
          <cell r="M166">
            <v>0</v>
          </cell>
          <cell r="N166">
            <v>0</v>
          </cell>
          <cell r="O166">
            <v>3.3</v>
          </cell>
          <cell r="P166">
            <v>7.1</v>
          </cell>
        </row>
        <row r="167">
          <cell r="B167" t="str">
            <v>Taiwan</v>
          </cell>
          <cell r="C167">
            <v>0.43832619545423895</v>
          </cell>
          <cell r="D167">
            <v>0.8223585101754085</v>
          </cell>
          <cell r="E167">
            <v>2.0393152943703523</v>
          </cell>
          <cell r="F167">
            <v>1.600000000000001</v>
          </cell>
          <cell r="G167">
            <v>0.43832619545423895</v>
          </cell>
          <cell r="H167">
            <v>1.2606847056296475</v>
          </cell>
          <cell r="I167">
            <v>3.3</v>
          </cell>
          <cell r="J167">
            <v>4.9</v>
          </cell>
          <cell r="K167">
            <v>4.3</v>
          </cell>
          <cell r="L167">
            <v>4.3999999999999995</v>
          </cell>
          <cell r="M167">
            <v>0</v>
          </cell>
          <cell r="N167">
            <v>0</v>
          </cell>
          <cell r="O167">
            <v>4.3</v>
          </cell>
          <cell r="P167">
            <v>8.7</v>
          </cell>
        </row>
        <row r="168">
          <cell r="B168" t="str">
            <v> Japan (10)</v>
          </cell>
          <cell r="C168">
            <v>5.003190440280759</v>
          </cell>
          <cell r="D168">
            <v>3.0688922366801368</v>
          </cell>
          <cell r="E168">
            <v>2.427917323039104</v>
          </cell>
          <cell r="F168">
            <v>1.6999999999999993</v>
          </cell>
          <cell r="G168">
            <v>5.003190440280759</v>
          </cell>
          <cell r="H168">
            <v>8.072082676960896</v>
          </cell>
          <cell r="I168">
            <v>10.5</v>
          </cell>
          <cell r="J168">
            <v>12.2</v>
          </cell>
          <cell r="K168">
            <v>3.5</v>
          </cell>
          <cell r="L168">
            <v>1.2999999999999998</v>
          </cell>
          <cell r="M168">
            <v>0</v>
          </cell>
          <cell r="N168">
            <v>0</v>
          </cell>
          <cell r="O168">
            <v>3.5</v>
          </cell>
          <cell r="P168">
            <v>4.8</v>
          </cell>
        </row>
        <row r="169">
          <cell r="B169" t="str">
            <v>Thailand</v>
          </cell>
          <cell r="C169">
            <v>0.31751163173975333</v>
          </cell>
          <cell r="D169">
            <v>0.43245076673613164</v>
          </cell>
          <cell r="E169">
            <v>0.45003760152411504</v>
          </cell>
          <cell r="F169">
            <v>0.49999999999999994</v>
          </cell>
          <cell r="G169">
            <v>0.31751163173975333</v>
          </cell>
          <cell r="H169">
            <v>0.749962398475885</v>
          </cell>
          <cell r="I169">
            <v>1.2</v>
          </cell>
          <cell r="J169">
            <v>1.7</v>
          </cell>
          <cell r="K169">
            <v>0.5</v>
          </cell>
          <cell r="L169">
            <v>0.5</v>
          </cell>
          <cell r="M169">
            <v>0</v>
          </cell>
          <cell r="N169">
            <v>0</v>
          </cell>
          <cell r="O169">
            <v>0.5</v>
          </cell>
          <cell r="P169">
            <v>1</v>
          </cell>
        </row>
        <row r="170">
          <cell r="B170" t="str">
            <v>Indonesia</v>
          </cell>
          <cell r="C170">
            <v>1.1978108225532929</v>
          </cell>
          <cell r="D170">
            <v>1.0396526359580631</v>
          </cell>
          <cell r="E170">
            <v>1.4625365414886444</v>
          </cell>
          <cell r="F170">
            <v>1.8999999999999992</v>
          </cell>
          <cell r="G170">
            <v>1.1978108225532929</v>
          </cell>
          <cell r="H170">
            <v>2.237463458511356</v>
          </cell>
          <cell r="I170">
            <v>3.7</v>
          </cell>
          <cell r="J170">
            <v>5.6</v>
          </cell>
          <cell r="K170">
            <v>2</v>
          </cell>
          <cell r="L170">
            <v>2.0999999999999996</v>
          </cell>
          <cell r="M170">
            <v>0</v>
          </cell>
          <cell r="N170">
            <v>0</v>
          </cell>
          <cell r="O170">
            <v>2</v>
          </cell>
          <cell r="P170">
            <v>4.1</v>
          </cell>
        </row>
        <row r="171">
          <cell r="B171" t="str">
            <v>Philippines</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t="str">
            <v>Vietnam</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China</v>
          </cell>
          <cell r="C173">
            <v>0.36395335354238106</v>
          </cell>
          <cell r="D173">
            <v>1.1331976118608564</v>
          </cell>
          <cell r="E173">
            <v>1.4028490345967624</v>
          </cell>
          <cell r="F173">
            <v>1.500000000000001</v>
          </cell>
          <cell r="G173">
            <v>0.36395335354238106</v>
          </cell>
          <cell r="H173">
            <v>1.4971509654032376</v>
          </cell>
          <cell r="I173">
            <v>2.9</v>
          </cell>
          <cell r="J173">
            <v>4.4</v>
          </cell>
          <cell r="K173">
            <v>1.1</v>
          </cell>
          <cell r="L173">
            <v>0.7</v>
          </cell>
          <cell r="M173">
            <v>0</v>
          </cell>
          <cell r="N173">
            <v>0</v>
          </cell>
          <cell r="O173">
            <v>1.1</v>
          </cell>
          <cell r="P173">
            <v>1.8</v>
          </cell>
        </row>
        <row r="174">
          <cell r="B174" t="str">
            <v>India</v>
          </cell>
          <cell r="C174">
            <v>0.061570171136902156</v>
          </cell>
          <cell r="D174">
            <v>0.2648928439139711</v>
          </cell>
          <cell r="E174">
            <v>0.8735369849491268</v>
          </cell>
          <cell r="F174">
            <v>0.40000000000000013</v>
          </cell>
          <cell r="G174">
            <v>0.061570171136902156</v>
          </cell>
          <cell r="H174">
            <v>0.3264630150508733</v>
          </cell>
          <cell r="I174">
            <v>1.2</v>
          </cell>
          <cell r="J174">
            <v>1.6</v>
          </cell>
          <cell r="K174">
            <v>0.7</v>
          </cell>
          <cell r="L174">
            <v>0.6000000000000001</v>
          </cell>
          <cell r="M174">
            <v>0</v>
          </cell>
          <cell r="N174">
            <v>0</v>
          </cell>
          <cell r="O174">
            <v>0.7</v>
          </cell>
          <cell r="P174">
            <v>1.3</v>
          </cell>
        </row>
        <row r="175">
          <cell r="B175" t="str">
            <v>Korea</v>
          </cell>
          <cell r="C175">
            <v>0</v>
          </cell>
          <cell r="D175">
            <v>0</v>
          </cell>
          <cell r="E175">
            <v>0</v>
          </cell>
          <cell r="F175">
            <v>2.969901257216857</v>
          </cell>
          <cell r="J175">
            <v>2.969901257216857</v>
          </cell>
          <cell r="K175">
            <v>0</v>
          </cell>
          <cell r="L175">
            <v>0</v>
          </cell>
          <cell r="M175">
            <v>0</v>
          </cell>
          <cell r="N175">
            <v>0</v>
          </cell>
          <cell r="O175">
            <v>0</v>
          </cell>
          <cell r="P175">
            <v>0</v>
          </cell>
        </row>
        <row r="176">
          <cell r="B176" t="str">
            <v>Total</v>
          </cell>
          <cell r="C176">
            <v>305.86788968615735</v>
          </cell>
          <cell r="D176">
            <v>172.66605350565465</v>
          </cell>
          <cell r="E176">
            <v>79.06605680818801</v>
          </cell>
          <cell r="F176">
            <v>91.26990125721689</v>
          </cell>
          <cell r="G176">
            <v>305.86788968615735</v>
          </cell>
          <cell r="H176">
            <v>478.533943191812</v>
          </cell>
          <cell r="I176">
            <v>557.6</v>
          </cell>
          <cell r="J176">
            <v>648.869901257217</v>
          </cell>
          <cell r="K176">
            <v>76.69999999999999</v>
          </cell>
          <cell r="L176">
            <v>134.1</v>
          </cell>
          <cell r="M176">
            <v>0</v>
          </cell>
          <cell r="N176">
            <v>0</v>
          </cell>
          <cell r="O176">
            <v>76.69999999999999</v>
          </cell>
          <cell r="P176">
            <v>210.8</v>
          </cell>
          <cell r="Q176">
            <v>0</v>
          </cell>
          <cell r="R176">
            <v>0</v>
          </cell>
        </row>
        <row r="177">
          <cell r="B177" t="str">
            <v> Other (11)</v>
          </cell>
          <cell r="C177">
            <v>2</v>
          </cell>
          <cell r="D177">
            <v>3</v>
          </cell>
          <cell r="E177">
            <v>4</v>
          </cell>
          <cell r="F177">
            <v>7</v>
          </cell>
          <cell r="G177">
            <v>2</v>
          </cell>
          <cell r="H177">
            <v>5</v>
          </cell>
          <cell r="I177">
            <v>9</v>
          </cell>
          <cell r="J177">
            <v>16</v>
          </cell>
          <cell r="K177">
            <v>4</v>
          </cell>
          <cell r="L177">
            <v>4</v>
          </cell>
          <cell r="M177">
            <v>0</v>
          </cell>
          <cell r="N177">
            <v>0</v>
          </cell>
          <cell r="O177">
            <v>4</v>
          </cell>
          <cell r="P177">
            <v>8</v>
          </cell>
          <cell r="Q177">
            <v>0</v>
          </cell>
          <cell r="R1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
      <sheetName val="Schedule 1"/>
      <sheetName val="SE - Sch 1"/>
      <sheetName val="Schedule 2"/>
      <sheetName val="SE - Sch2"/>
      <sheetName val="Schedule 3"/>
      <sheetName val="SE - Sch3"/>
      <sheetName val="Schedule 4"/>
      <sheetName val="SE - Sch4"/>
      <sheetName val="UK Summary"/>
      <sheetName val="Retail IFA"/>
      <sheetName val="Partnerships"/>
      <sheetName val="Group Pensions"/>
      <sheetName val="Annuities IFA"/>
      <sheetName val="Pru Retail"/>
      <sheetName val="UK - Scot Am"/>
      <sheetName val="UK - Collective Inv"/>
      <sheetName val="Egg"/>
      <sheetName val="M&amp;G"/>
      <sheetName val="Asia"/>
      <sheetName val="Europe"/>
      <sheetName val="Jackson"/>
      <sheetName val="Exchange Rates"/>
      <sheetName val="Graph Data"/>
      <sheetName val="Group Summary"/>
      <sheetName val="UK Graph"/>
      <sheetName val="JNL-SP"/>
      <sheetName val="Asia-WP"/>
      <sheetName val="Schedule 6"/>
    </sheetNames>
    <sheetDataSet>
      <sheetData sheetId="0">
        <row r="13">
          <cell r="C13" t="str">
            <v>Qtr</v>
          </cell>
          <cell r="D13" t="str">
            <v>Schedules 1 &amp; 2</v>
          </cell>
          <cell r="E13" t="str">
            <v>Schedules 1 &amp; 2</v>
          </cell>
        </row>
        <row r="14">
          <cell r="C14">
            <v>1</v>
          </cell>
          <cell r="D14" t="str">
            <v>2003 Q1 YTD</v>
          </cell>
          <cell r="E14" t="str">
            <v>2002 Q1 YTD</v>
          </cell>
        </row>
        <row r="15">
          <cell r="C15">
            <v>2</v>
          </cell>
          <cell r="D15" t="str">
            <v>HY 2003 </v>
          </cell>
          <cell r="E15" t="str">
            <v>HY 2002</v>
          </cell>
        </row>
        <row r="16">
          <cell r="C16">
            <v>3</v>
          </cell>
          <cell r="D16" t="str">
            <v>2003 Q3 YTD</v>
          </cell>
          <cell r="E16" t="str">
            <v>2002 Q3 YTD</v>
          </cell>
        </row>
        <row r="17">
          <cell r="C17">
            <v>4</v>
          </cell>
          <cell r="D17">
            <v>2003</v>
          </cell>
          <cell r="E17">
            <v>2002</v>
          </cell>
        </row>
        <row r="19">
          <cell r="C19" t="str">
            <v>Qtr</v>
          </cell>
          <cell r="D19" t="str">
            <v>Schedule 3 &amp; 5</v>
          </cell>
          <cell r="E19" t="str">
            <v>Schedule 3 &amp; 5</v>
          </cell>
        </row>
        <row r="20">
          <cell r="C20">
            <v>1</v>
          </cell>
          <cell r="D20" t="str">
            <v>Q1 2003</v>
          </cell>
          <cell r="E20" t="str">
            <v>Q1 2002</v>
          </cell>
        </row>
        <row r="21">
          <cell r="C21">
            <v>2</v>
          </cell>
          <cell r="D21" t="str">
            <v>Q2 2003</v>
          </cell>
          <cell r="E21" t="str">
            <v>Q2 2002</v>
          </cell>
        </row>
        <row r="22">
          <cell r="C22">
            <v>3</v>
          </cell>
          <cell r="D22" t="str">
            <v>Q3 2003</v>
          </cell>
          <cell r="E22" t="str">
            <v>Q3 2002</v>
          </cell>
        </row>
        <row r="23">
          <cell r="C23">
            <v>4</v>
          </cell>
          <cell r="D23" t="str">
            <v>Q4 2003</v>
          </cell>
          <cell r="E23" t="str">
            <v>Q4 2002</v>
          </cell>
        </row>
        <row r="25">
          <cell r="C25" t="str">
            <v>Qtr</v>
          </cell>
          <cell r="D25" t="str">
            <v>Schedule 4 &amp; 6 (Col 1)</v>
          </cell>
          <cell r="E25" t="str">
            <v>Schedule 4 &amp; 6 (Col 2)</v>
          </cell>
        </row>
        <row r="26">
          <cell r="C26">
            <v>1</v>
          </cell>
          <cell r="D26" t="str">
            <v>Q1 2003</v>
          </cell>
          <cell r="E26" t="str">
            <v>Q4 2002</v>
          </cell>
        </row>
        <row r="27">
          <cell r="C27">
            <v>2</v>
          </cell>
          <cell r="D27" t="str">
            <v>Q2 2003</v>
          </cell>
          <cell r="E27" t="str">
            <v>Q1 2003</v>
          </cell>
        </row>
        <row r="28">
          <cell r="C28">
            <v>3</v>
          </cell>
          <cell r="D28" t="str">
            <v>Q3 2003</v>
          </cell>
          <cell r="E28" t="str">
            <v>Q2 2003</v>
          </cell>
        </row>
        <row r="29">
          <cell r="C29">
            <v>4</v>
          </cell>
          <cell r="D29" t="str">
            <v>Q4 2003</v>
          </cell>
          <cell r="E29" t="str">
            <v>Q3 2003</v>
          </cell>
        </row>
      </sheetData>
      <sheetData sheetId="11">
        <row r="8">
          <cell r="B8" t="str">
            <v>Prudence Bond (non-linked)</v>
          </cell>
          <cell r="C8">
            <v>0</v>
          </cell>
          <cell r="D8">
            <v>0</v>
          </cell>
          <cell r="E8">
            <v>0</v>
          </cell>
          <cell r="F8">
            <v>0</v>
          </cell>
          <cell r="G8">
            <v>0</v>
          </cell>
          <cell r="H8">
            <v>0</v>
          </cell>
          <cell r="I8">
            <v>0</v>
          </cell>
          <cell r="J8">
            <v>0</v>
          </cell>
          <cell r="K8">
            <v>0</v>
          </cell>
          <cell r="L8">
            <v>0</v>
          </cell>
          <cell r="M8">
            <v>0</v>
          </cell>
          <cell r="N8">
            <v>0</v>
          </cell>
        </row>
        <row r="9">
          <cell r="B9" t="str">
            <v>Prudence Bond (linked)</v>
          </cell>
          <cell r="C9">
            <v>0</v>
          </cell>
          <cell r="D9">
            <v>0</v>
          </cell>
          <cell r="E9">
            <v>0</v>
          </cell>
          <cell r="F9">
            <v>0</v>
          </cell>
          <cell r="G9">
            <v>0</v>
          </cell>
          <cell r="H9">
            <v>0</v>
          </cell>
          <cell r="I9">
            <v>0</v>
          </cell>
          <cell r="J9">
            <v>0</v>
          </cell>
          <cell r="K9">
            <v>0</v>
          </cell>
          <cell r="L9">
            <v>0</v>
          </cell>
          <cell r="M9">
            <v>0</v>
          </cell>
          <cell r="N9">
            <v>0</v>
          </cell>
        </row>
        <row r="10">
          <cell r="B10" t="str">
            <v>Other (non-linked)</v>
          </cell>
          <cell r="C10">
            <v>0</v>
          </cell>
          <cell r="D10">
            <v>0</v>
          </cell>
          <cell r="E10">
            <v>0</v>
          </cell>
          <cell r="F10">
            <v>0</v>
          </cell>
          <cell r="G10">
            <v>0</v>
          </cell>
          <cell r="H10">
            <v>0</v>
          </cell>
          <cell r="I10">
            <v>0</v>
          </cell>
          <cell r="J10">
            <v>0</v>
          </cell>
          <cell r="K10">
            <v>0</v>
          </cell>
          <cell r="L10">
            <v>0</v>
          </cell>
          <cell r="M10">
            <v>0</v>
          </cell>
          <cell r="N10">
            <v>0</v>
          </cell>
        </row>
        <row r="11">
          <cell r="B11" t="str">
            <v>Other (linked)</v>
          </cell>
          <cell r="C11">
            <v>0</v>
          </cell>
          <cell r="D11">
            <v>0</v>
          </cell>
          <cell r="E11">
            <v>0</v>
          </cell>
          <cell r="F11">
            <v>0</v>
          </cell>
          <cell r="G11">
            <v>0</v>
          </cell>
          <cell r="H11">
            <v>0</v>
          </cell>
          <cell r="I11">
            <v>0</v>
          </cell>
          <cell r="J11">
            <v>0</v>
          </cell>
          <cell r="K11">
            <v>0</v>
          </cell>
          <cell r="L11">
            <v>0</v>
          </cell>
          <cell r="M11">
            <v>0</v>
          </cell>
          <cell r="N11">
            <v>0</v>
          </cell>
        </row>
        <row r="12">
          <cell r="A12" t="str">
            <v>Life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Investment Products</v>
          </cell>
          <cell r="C13">
            <v>0</v>
          </cell>
          <cell r="D13">
            <v>0</v>
          </cell>
          <cell r="E13">
            <v>0</v>
          </cell>
          <cell r="F13">
            <v>0</v>
          </cell>
          <cell r="G13">
            <v>0</v>
          </cell>
          <cell r="H13">
            <v>0</v>
          </cell>
          <cell r="I13">
            <v>0</v>
          </cell>
          <cell r="J13">
            <v>0</v>
          </cell>
          <cell r="K13">
            <v>0</v>
          </cell>
          <cell r="L13">
            <v>0</v>
          </cell>
          <cell r="M13">
            <v>0</v>
          </cell>
          <cell r="N13">
            <v>0</v>
          </cell>
        </row>
        <row r="14">
          <cell r="A14" t="str">
            <v>Investment Products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Annuities - Internal</v>
          </cell>
          <cell r="C15">
            <v>0</v>
          </cell>
          <cell r="D15">
            <v>0</v>
          </cell>
          <cell r="E15">
            <v>0</v>
          </cell>
          <cell r="F15">
            <v>0</v>
          </cell>
          <cell r="G15">
            <v>0</v>
          </cell>
          <cell r="H15">
            <v>0</v>
          </cell>
          <cell r="I15">
            <v>0</v>
          </cell>
          <cell r="J15">
            <v>0</v>
          </cell>
          <cell r="K15">
            <v>0</v>
          </cell>
          <cell r="L15">
            <v>0</v>
          </cell>
          <cell r="M15">
            <v>0</v>
          </cell>
          <cell r="N15">
            <v>0</v>
          </cell>
        </row>
        <row r="16">
          <cell r="B16" t="str">
            <v>Annuities - External</v>
          </cell>
          <cell r="C16">
            <v>0</v>
          </cell>
          <cell r="D16">
            <v>0</v>
          </cell>
          <cell r="E16">
            <v>0</v>
          </cell>
          <cell r="F16">
            <v>0</v>
          </cell>
          <cell r="G16">
            <v>0</v>
          </cell>
          <cell r="H16">
            <v>0</v>
          </cell>
          <cell r="I16">
            <v>0</v>
          </cell>
          <cell r="K16">
            <v>0</v>
          </cell>
          <cell r="L16">
            <v>0</v>
          </cell>
          <cell r="M16">
            <v>0</v>
          </cell>
          <cell r="N16">
            <v>0</v>
          </cell>
        </row>
        <row r="17">
          <cell r="A17" t="str">
            <v>Individual Annuities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Total</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22">
          <cell r="B22" t="str">
            <v>Prudence Bond (non-linked)</v>
          </cell>
          <cell r="C22">
            <v>0</v>
          </cell>
          <cell r="D22">
            <v>0</v>
          </cell>
          <cell r="E22">
            <v>0</v>
          </cell>
          <cell r="F22">
            <v>10.6</v>
          </cell>
          <cell r="G22">
            <v>0</v>
          </cell>
          <cell r="H22">
            <v>0</v>
          </cell>
          <cell r="I22">
            <v>0</v>
          </cell>
          <cell r="J22">
            <v>10.6</v>
          </cell>
          <cell r="K22">
            <v>31.5</v>
          </cell>
          <cell r="L22">
            <v>9.700000000000003</v>
          </cell>
          <cell r="M22">
            <v>0</v>
          </cell>
          <cell r="N22">
            <v>0</v>
          </cell>
          <cell r="O22">
            <v>31.5</v>
          </cell>
          <cell r="P22">
            <v>41.2</v>
          </cell>
        </row>
        <row r="23">
          <cell r="B23" t="str">
            <v>Prudence Bond (linked)</v>
          </cell>
          <cell r="C23">
            <v>0</v>
          </cell>
          <cell r="D23">
            <v>0</v>
          </cell>
          <cell r="E23">
            <v>0</v>
          </cell>
          <cell r="F23">
            <v>0</v>
          </cell>
          <cell r="G23">
            <v>0</v>
          </cell>
          <cell r="H23">
            <v>0</v>
          </cell>
          <cell r="I23">
            <v>0</v>
          </cell>
          <cell r="J23">
            <v>0</v>
          </cell>
          <cell r="K23">
            <v>0</v>
          </cell>
          <cell r="L23">
            <v>0</v>
          </cell>
          <cell r="M23">
            <v>0</v>
          </cell>
          <cell r="N23">
            <v>0</v>
          </cell>
        </row>
        <row r="24">
          <cell r="B24" t="str">
            <v>Other (non-linked)</v>
          </cell>
          <cell r="C24">
            <v>0</v>
          </cell>
          <cell r="D24">
            <v>0</v>
          </cell>
          <cell r="E24">
            <v>0</v>
          </cell>
          <cell r="F24">
            <v>0</v>
          </cell>
          <cell r="G24">
            <v>0</v>
          </cell>
          <cell r="H24">
            <v>0</v>
          </cell>
          <cell r="I24">
            <v>0</v>
          </cell>
          <cell r="J24">
            <v>0</v>
          </cell>
          <cell r="K24">
            <v>0</v>
          </cell>
          <cell r="L24">
            <v>0</v>
          </cell>
          <cell r="M24">
            <v>0</v>
          </cell>
          <cell r="N24">
            <v>0</v>
          </cell>
        </row>
        <row r="25">
          <cell r="B25" t="str">
            <v>Other (linked)</v>
          </cell>
          <cell r="C25">
            <v>0</v>
          </cell>
          <cell r="D25">
            <v>0</v>
          </cell>
          <cell r="E25">
            <v>0</v>
          </cell>
          <cell r="F25">
            <v>0</v>
          </cell>
          <cell r="G25">
            <v>0</v>
          </cell>
          <cell r="H25">
            <v>0</v>
          </cell>
          <cell r="I25">
            <v>0</v>
          </cell>
          <cell r="J25">
            <v>0</v>
          </cell>
          <cell r="K25">
            <v>0</v>
          </cell>
          <cell r="L25">
            <v>0</v>
          </cell>
          <cell r="M25">
            <v>0</v>
          </cell>
          <cell r="N25">
            <v>0</v>
          </cell>
        </row>
        <row r="26">
          <cell r="A26" t="str">
            <v>Life</v>
          </cell>
          <cell r="C26">
            <v>0</v>
          </cell>
          <cell r="D26">
            <v>0</v>
          </cell>
          <cell r="E26">
            <v>0</v>
          </cell>
          <cell r="F26">
            <v>10.6</v>
          </cell>
          <cell r="G26">
            <v>0</v>
          </cell>
          <cell r="H26">
            <v>0</v>
          </cell>
          <cell r="I26">
            <v>0</v>
          </cell>
          <cell r="J26">
            <v>10.6</v>
          </cell>
          <cell r="K26">
            <v>31.5</v>
          </cell>
          <cell r="L26">
            <v>9.700000000000003</v>
          </cell>
          <cell r="M26">
            <v>0</v>
          </cell>
          <cell r="N26">
            <v>0</v>
          </cell>
          <cell r="O26">
            <v>31.5</v>
          </cell>
          <cell r="P26">
            <v>41.2</v>
          </cell>
          <cell r="Q26">
            <v>0</v>
          </cell>
          <cell r="R26">
            <v>0</v>
          </cell>
        </row>
        <row r="27">
          <cell r="B27" t="str">
            <v>Investment Products</v>
          </cell>
          <cell r="C27">
            <v>0</v>
          </cell>
          <cell r="D27">
            <v>0</v>
          </cell>
          <cell r="E27">
            <v>0</v>
          </cell>
          <cell r="F27">
            <v>0</v>
          </cell>
          <cell r="G27">
            <v>0</v>
          </cell>
          <cell r="H27">
            <v>0</v>
          </cell>
          <cell r="I27">
            <v>0</v>
          </cell>
          <cell r="J27">
            <v>0</v>
          </cell>
          <cell r="K27">
            <v>0</v>
          </cell>
          <cell r="L27">
            <v>0</v>
          </cell>
          <cell r="M27">
            <v>0</v>
          </cell>
          <cell r="N27">
            <v>0</v>
          </cell>
        </row>
        <row r="28">
          <cell r="A28" t="str">
            <v>Investment Products</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Annuities - Internal</v>
          </cell>
          <cell r="C29">
            <v>0</v>
          </cell>
          <cell r="D29">
            <v>0</v>
          </cell>
          <cell r="E29">
            <v>0</v>
          </cell>
          <cell r="F29">
            <v>0</v>
          </cell>
          <cell r="G29">
            <v>0</v>
          </cell>
          <cell r="H29">
            <v>0</v>
          </cell>
          <cell r="I29">
            <v>0</v>
          </cell>
          <cell r="K29">
            <v>0</v>
          </cell>
          <cell r="L29">
            <v>0</v>
          </cell>
          <cell r="M29">
            <v>0</v>
          </cell>
          <cell r="N29">
            <v>0</v>
          </cell>
        </row>
        <row r="30">
          <cell r="B30" t="str">
            <v>Annuities - External</v>
          </cell>
          <cell r="C30">
            <v>0</v>
          </cell>
          <cell r="D30">
            <v>0</v>
          </cell>
          <cell r="E30">
            <v>0</v>
          </cell>
          <cell r="F30">
            <v>0</v>
          </cell>
          <cell r="G30">
            <v>0</v>
          </cell>
          <cell r="H30">
            <v>0</v>
          </cell>
          <cell r="I30">
            <v>0</v>
          </cell>
          <cell r="J30">
            <v>0</v>
          </cell>
          <cell r="K30">
            <v>0</v>
          </cell>
          <cell r="L30">
            <v>4.4</v>
          </cell>
          <cell r="M30">
            <v>0</v>
          </cell>
          <cell r="N30">
            <v>0</v>
          </cell>
          <cell r="P30">
            <v>4.4</v>
          </cell>
        </row>
        <row r="31">
          <cell r="A31" t="str">
            <v>Individual Annuities</v>
          </cell>
          <cell r="C31">
            <v>0</v>
          </cell>
          <cell r="D31">
            <v>0</v>
          </cell>
          <cell r="E31">
            <v>0</v>
          </cell>
          <cell r="F31">
            <v>0</v>
          </cell>
          <cell r="G31">
            <v>0</v>
          </cell>
          <cell r="H31">
            <v>0</v>
          </cell>
          <cell r="I31">
            <v>0</v>
          </cell>
          <cell r="J31">
            <v>0</v>
          </cell>
          <cell r="K31">
            <v>0</v>
          </cell>
          <cell r="L31">
            <v>4.4</v>
          </cell>
          <cell r="M31">
            <v>0</v>
          </cell>
          <cell r="N31">
            <v>0</v>
          </cell>
          <cell r="O31">
            <v>0</v>
          </cell>
          <cell r="P31">
            <v>4.4</v>
          </cell>
          <cell r="Q31">
            <v>0</v>
          </cell>
          <cell r="R31">
            <v>0</v>
          </cell>
        </row>
        <row r="32">
          <cell r="A32" t="str">
            <v>Total</v>
          </cell>
          <cell r="C32">
            <v>0</v>
          </cell>
          <cell r="D32">
            <v>0</v>
          </cell>
          <cell r="E32">
            <v>0</v>
          </cell>
          <cell r="F32">
            <v>10.6</v>
          </cell>
          <cell r="G32">
            <v>0</v>
          </cell>
          <cell r="H32">
            <v>0</v>
          </cell>
          <cell r="I32">
            <v>0</v>
          </cell>
          <cell r="J32">
            <v>10.6</v>
          </cell>
          <cell r="K32">
            <v>31.5</v>
          </cell>
          <cell r="L32">
            <v>14.100000000000001</v>
          </cell>
          <cell r="M32">
            <v>0</v>
          </cell>
          <cell r="N32">
            <v>0</v>
          </cell>
          <cell r="O32">
            <v>31.5</v>
          </cell>
          <cell r="P32">
            <v>45.6</v>
          </cell>
          <cell r="Q32">
            <v>0</v>
          </cell>
          <cell r="R32">
            <v>0</v>
          </cell>
        </row>
      </sheetData>
      <sheetData sheetId="18">
        <row r="21">
          <cell r="B21" t="str">
            <v>Institutional</v>
          </cell>
        </row>
        <row r="22">
          <cell r="B22" t="str">
            <v>Opening FUM (as at 31/12/02)</v>
          </cell>
          <cell r="C22">
            <v>9873</v>
          </cell>
          <cell r="D22">
            <v>10638.74</v>
          </cell>
          <cell r="E22">
            <v>11311.91</v>
          </cell>
          <cell r="F22">
            <v>11106.2</v>
          </cell>
          <cell r="G22">
            <v>9873</v>
          </cell>
          <cell r="H22">
            <v>9873</v>
          </cell>
          <cell r="I22">
            <v>9873</v>
          </cell>
          <cell r="J22">
            <v>9873</v>
          </cell>
          <cell r="K22">
            <v>11559.53</v>
          </cell>
          <cell r="L22">
            <v>12185.46</v>
          </cell>
          <cell r="M22">
            <v>13020.6</v>
          </cell>
          <cell r="N22">
            <v>0</v>
          </cell>
          <cell r="O22">
            <v>11559.53</v>
          </cell>
          <cell r="P22">
            <v>11559.53</v>
          </cell>
          <cell r="Q22">
            <v>11559.53</v>
          </cell>
          <cell r="R22">
            <v>11559.53</v>
          </cell>
        </row>
        <row r="24">
          <cell r="B24" t="str">
            <v>Gross inflows</v>
          </cell>
          <cell r="C24">
            <v>991.9462770678</v>
          </cell>
          <cell r="D24">
            <v>768.650005378</v>
          </cell>
          <cell r="E24">
            <v>244.20085348969997</v>
          </cell>
          <cell r="F24">
            <v>440.6305161365001</v>
          </cell>
          <cell r="G24">
            <v>991.9462770678</v>
          </cell>
          <cell r="H24">
            <v>1760.5962824458</v>
          </cell>
          <cell r="I24">
            <v>2004.7971359355</v>
          </cell>
          <cell r="J24">
            <v>2445.427652072</v>
          </cell>
          <cell r="K24">
            <v>890.98</v>
          </cell>
          <cell r="L24">
            <v>514.8199999999999</v>
          </cell>
          <cell r="M24">
            <v>-1405.8</v>
          </cell>
          <cell r="N24">
            <v>0</v>
          </cell>
          <cell r="O24">
            <v>890.98</v>
          </cell>
          <cell r="P24">
            <v>1405.8</v>
          </cell>
        </row>
        <row r="25">
          <cell r="B25" t="str">
            <v>Less redemptions</v>
          </cell>
          <cell r="C25">
            <v>-295.0116554445</v>
          </cell>
          <cell r="D25">
            <v>-143.39339271110003</v>
          </cell>
          <cell r="E25">
            <v>-185.23808053839997</v>
          </cell>
          <cell r="F25">
            <v>-218.11787508999987</v>
          </cell>
          <cell r="G25">
            <v>-295.0116554445</v>
          </cell>
          <cell r="H25">
            <v>-438.4050481556</v>
          </cell>
          <cell r="I25">
            <v>-623.643128694</v>
          </cell>
          <cell r="J25">
            <v>-841.7610037839999</v>
          </cell>
          <cell r="K25">
            <v>-315.72</v>
          </cell>
          <cell r="L25">
            <v>-386.43999999999994</v>
          </cell>
          <cell r="M25">
            <v>702.16</v>
          </cell>
          <cell r="N25">
            <v>0</v>
          </cell>
          <cell r="O25">
            <v>-315.72</v>
          </cell>
          <cell r="P25">
            <v>-702.16</v>
          </cell>
        </row>
        <row r="26">
          <cell r="B26" t="str">
            <v>Net flows</v>
          </cell>
          <cell r="C26">
            <v>696.9346216233</v>
          </cell>
          <cell r="D26">
            <v>625.2566126668999</v>
          </cell>
          <cell r="E26">
            <v>58.962772951299996</v>
          </cell>
          <cell r="F26">
            <v>222.51264104650022</v>
          </cell>
          <cell r="G26">
            <v>696.9346216233</v>
          </cell>
          <cell r="H26">
            <v>1322.1912342901999</v>
          </cell>
          <cell r="I26">
            <v>1381.1540072415</v>
          </cell>
          <cell r="J26">
            <v>1603.666648288</v>
          </cell>
          <cell r="K26">
            <v>575.26</v>
          </cell>
          <cell r="L26">
            <v>128.38</v>
          </cell>
          <cell r="M26">
            <v>-703.64</v>
          </cell>
          <cell r="N26">
            <v>0</v>
          </cell>
          <cell r="O26">
            <v>575.26</v>
          </cell>
          <cell r="P26">
            <v>703.64</v>
          </cell>
          <cell r="Q26">
            <v>0</v>
          </cell>
          <cell r="R26">
            <v>0</v>
          </cell>
        </row>
        <row r="27">
          <cell r="B27" t="str">
            <v>Other movements</v>
          </cell>
          <cell r="C27">
            <v>0</v>
          </cell>
          <cell r="D27">
            <v>0</v>
          </cell>
          <cell r="E27">
            <v>0</v>
          </cell>
          <cell r="F27">
            <v>0</v>
          </cell>
          <cell r="K27">
            <v>0</v>
          </cell>
          <cell r="L27">
            <v>0</v>
          </cell>
          <cell r="M27">
            <v>0</v>
          </cell>
          <cell r="N27">
            <v>0</v>
          </cell>
        </row>
        <row r="28">
          <cell r="B28" t="str">
            <v>Market and currency movements</v>
          </cell>
          <cell r="C28">
            <v>68.80537837669908</v>
          </cell>
          <cell r="D28">
            <v>47.91338733310113</v>
          </cell>
          <cell r="E28">
            <v>-264.6727729512986</v>
          </cell>
          <cell r="F28">
            <v>230.81735895349993</v>
          </cell>
          <cell r="G28">
            <v>68.80537837669908</v>
          </cell>
          <cell r="H28">
            <v>116.71876570980021</v>
          </cell>
          <cell r="I28">
            <v>-147.9540072414984</v>
          </cell>
          <cell r="J28">
            <v>82.86335171200153</v>
          </cell>
          <cell r="K28">
            <v>50.669999999998254</v>
          </cell>
          <cell r="L28">
            <v>706.760000000002</v>
          </cell>
          <cell r="M28">
            <v>-12316.960000000001</v>
          </cell>
          <cell r="N28">
            <v>0</v>
          </cell>
          <cell r="O28">
            <v>50.669999999998254</v>
          </cell>
          <cell r="P28">
            <v>757.4300000000003</v>
          </cell>
          <cell r="Q28">
            <v>-11559.53</v>
          </cell>
          <cell r="R28">
            <v>-11559.53</v>
          </cell>
        </row>
        <row r="30">
          <cell r="B30" t="str">
            <v>Net movement in FUM</v>
          </cell>
          <cell r="C30">
            <v>765.7399999999991</v>
          </cell>
          <cell r="D30">
            <v>673.170000000001</v>
          </cell>
          <cell r="E30">
            <v>-205.70999999999862</v>
          </cell>
          <cell r="F30">
            <v>453.33000000000015</v>
          </cell>
          <cell r="G30">
            <v>765.7399999999991</v>
          </cell>
          <cell r="H30">
            <v>1438.91</v>
          </cell>
          <cell r="I30">
            <v>1233.2000000000016</v>
          </cell>
          <cell r="J30">
            <v>1686.5300000000016</v>
          </cell>
          <cell r="K30">
            <v>625.9299999999982</v>
          </cell>
          <cell r="L30">
            <v>835.140000000002</v>
          </cell>
          <cell r="M30">
            <v>-13020.6</v>
          </cell>
          <cell r="N30">
            <v>0</v>
          </cell>
          <cell r="O30">
            <v>625.9299999999982</v>
          </cell>
          <cell r="P30">
            <v>1461.0700000000002</v>
          </cell>
          <cell r="Q30">
            <v>-11559.53</v>
          </cell>
          <cell r="R30">
            <v>-11559.53</v>
          </cell>
        </row>
        <row r="32">
          <cell r="B32" t="str">
            <v>Closing FUM</v>
          </cell>
          <cell r="C32">
            <v>10638.74</v>
          </cell>
          <cell r="D32">
            <v>11311.91</v>
          </cell>
          <cell r="E32">
            <v>11106.2</v>
          </cell>
          <cell r="F32">
            <v>11559.53</v>
          </cell>
          <cell r="G32">
            <v>10638.74</v>
          </cell>
          <cell r="H32">
            <v>11311.91</v>
          </cell>
          <cell r="I32">
            <v>11106.2</v>
          </cell>
          <cell r="J32">
            <v>11559.53</v>
          </cell>
          <cell r="K32">
            <v>12185.46</v>
          </cell>
          <cell r="L32">
            <v>13020.6</v>
          </cell>
          <cell r="M32">
            <v>0</v>
          </cell>
          <cell r="N32">
            <v>0</v>
          </cell>
          <cell r="O32">
            <v>12185.46</v>
          </cell>
          <cell r="P32">
            <v>13020.6</v>
          </cell>
        </row>
      </sheetData>
      <sheetData sheetId="19">
        <row r="53">
          <cell r="B53" t="str">
            <v>opening Balance of FUM (31/12/01)</v>
          </cell>
          <cell r="C53">
            <v>0</v>
          </cell>
          <cell r="D53">
            <v>0</v>
          </cell>
          <cell r="E53">
            <v>0</v>
          </cell>
          <cell r="F53">
            <v>0</v>
          </cell>
          <cell r="G53">
            <v>0</v>
          </cell>
          <cell r="H53">
            <v>0</v>
          </cell>
          <cell r="I53">
            <v>0</v>
          </cell>
          <cell r="J53">
            <v>0</v>
          </cell>
          <cell r="K53">
            <v>993.33</v>
          </cell>
          <cell r="L53">
            <v>970.8</v>
          </cell>
          <cell r="M53">
            <v>934.19</v>
          </cell>
          <cell r="N53">
            <v>0</v>
          </cell>
          <cell r="O53">
            <v>993.33</v>
          </cell>
          <cell r="P53">
            <v>993.33</v>
          </cell>
          <cell r="Q53">
            <v>993.33</v>
          </cell>
          <cell r="R53">
            <v>993.33</v>
          </cell>
        </row>
        <row r="55">
          <cell r="B55" t="str">
            <v>Gross inflows</v>
          </cell>
          <cell r="C55">
            <v>0</v>
          </cell>
          <cell r="D55">
            <v>0</v>
          </cell>
          <cell r="E55">
            <v>0</v>
          </cell>
          <cell r="F55">
            <v>270.16</v>
          </cell>
          <cell r="G55">
            <v>0</v>
          </cell>
          <cell r="H55">
            <v>0</v>
          </cell>
          <cell r="I55">
            <v>0</v>
          </cell>
          <cell r="J55">
            <v>270.16</v>
          </cell>
          <cell r="K55">
            <v>415.3</v>
          </cell>
          <cell r="L55">
            <v>627.48</v>
          </cell>
          <cell r="M55">
            <v>-1042.78</v>
          </cell>
          <cell r="N55">
            <v>0</v>
          </cell>
          <cell r="O55">
            <v>415.3</v>
          </cell>
          <cell r="P55">
            <v>1042.78</v>
          </cell>
        </row>
        <row r="56">
          <cell r="B56" t="str">
            <v>Less redemptions</v>
          </cell>
          <cell r="C56">
            <v>0</v>
          </cell>
          <cell r="D56">
            <v>0</v>
          </cell>
          <cell r="E56">
            <v>0</v>
          </cell>
          <cell r="F56">
            <v>-390.87</v>
          </cell>
          <cell r="G56">
            <v>0</v>
          </cell>
          <cell r="H56">
            <v>0</v>
          </cell>
          <cell r="I56">
            <v>0</v>
          </cell>
          <cell r="J56">
            <v>-390.87</v>
          </cell>
          <cell r="K56">
            <v>-392.7</v>
          </cell>
          <cell r="L56">
            <v>-690.31</v>
          </cell>
          <cell r="M56">
            <v>1083.01</v>
          </cell>
          <cell r="N56">
            <v>0</v>
          </cell>
          <cell r="O56">
            <v>-392.7</v>
          </cell>
          <cell r="P56">
            <v>-1083.01</v>
          </cell>
        </row>
        <row r="57">
          <cell r="B57" t="str">
            <v>Net flows</v>
          </cell>
          <cell r="C57">
            <v>0</v>
          </cell>
          <cell r="D57">
            <v>0</v>
          </cell>
          <cell r="E57">
            <v>0</v>
          </cell>
          <cell r="F57">
            <v>-120.70999999999998</v>
          </cell>
          <cell r="G57">
            <v>0</v>
          </cell>
          <cell r="H57">
            <v>0</v>
          </cell>
          <cell r="I57">
            <v>0</v>
          </cell>
          <cell r="J57">
            <v>-120.70999999999998</v>
          </cell>
          <cell r="K57">
            <v>22.600000000000023</v>
          </cell>
          <cell r="L57">
            <v>-62.82999999999993</v>
          </cell>
          <cell r="M57">
            <v>40.23000000000002</v>
          </cell>
          <cell r="N57">
            <v>0</v>
          </cell>
          <cell r="O57">
            <v>22.600000000000023</v>
          </cell>
          <cell r="P57">
            <v>-40.23000000000002</v>
          </cell>
          <cell r="Q57">
            <v>0</v>
          </cell>
          <cell r="R57">
            <v>0</v>
          </cell>
        </row>
        <row r="58">
          <cell r="B58" t="str">
            <v>Other movements</v>
          </cell>
          <cell r="C58">
            <v>0</v>
          </cell>
          <cell r="D58">
            <v>0</v>
          </cell>
          <cell r="E58">
            <v>0</v>
          </cell>
          <cell r="F58">
            <v>1133.63</v>
          </cell>
          <cell r="G58">
            <v>0</v>
          </cell>
          <cell r="H58">
            <v>0</v>
          </cell>
          <cell r="I58">
            <v>0</v>
          </cell>
          <cell r="J58">
            <v>1133.63</v>
          </cell>
          <cell r="K58">
            <v>0</v>
          </cell>
          <cell r="L58">
            <v>-12.84</v>
          </cell>
          <cell r="M58">
            <v>12.84</v>
          </cell>
          <cell r="N58">
            <v>0</v>
          </cell>
          <cell r="P58">
            <v>-12.84</v>
          </cell>
        </row>
        <row r="59">
          <cell r="B59" t="str">
            <v>Market and currency movements</v>
          </cell>
          <cell r="C59">
            <v>0</v>
          </cell>
          <cell r="D59">
            <v>0</v>
          </cell>
          <cell r="E59">
            <v>0</v>
          </cell>
          <cell r="F59">
            <v>-19.590000000000032</v>
          </cell>
          <cell r="G59">
            <v>0</v>
          </cell>
          <cell r="H59">
            <v>0</v>
          </cell>
          <cell r="I59">
            <v>0</v>
          </cell>
          <cell r="J59">
            <v>-19.590000000000032</v>
          </cell>
          <cell r="K59">
            <v>-45.13000000000011</v>
          </cell>
          <cell r="L59">
            <v>39.06000000000006</v>
          </cell>
          <cell r="M59">
            <v>-987.26</v>
          </cell>
          <cell r="N59">
            <v>0</v>
          </cell>
          <cell r="O59">
            <v>-45.13000000000011</v>
          </cell>
          <cell r="P59">
            <v>-6.07000000000005</v>
          </cell>
          <cell r="Q59">
            <v>-993.33</v>
          </cell>
          <cell r="R59">
            <v>-993.33</v>
          </cell>
        </row>
        <row r="61">
          <cell r="B61" t="str">
            <v>Net movement in FUM</v>
          </cell>
          <cell r="C61">
            <v>0</v>
          </cell>
          <cell r="D61">
            <v>0</v>
          </cell>
          <cell r="E61">
            <v>0</v>
          </cell>
          <cell r="F61">
            <v>993.33</v>
          </cell>
          <cell r="G61">
            <v>0</v>
          </cell>
          <cell r="H61">
            <v>0</v>
          </cell>
          <cell r="I61">
            <v>0</v>
          </cell>
          <cell r="J61">
            <v>993.33</v>
          </cell>
          <cell r="K61">
            <v>-22.530000000000086</v>
          </cell>
          <cell r="L61">
            <v>-36.60999999999987</v>
          </cell>
          <cell r="M61">
            <v>-934.1899999999999</v>
          </cell>
          <cell r="N61">
            <v>0</v>
          </cell>
          <cell r="O61">
            <v>-22.530000000000086</v>
          </cell>
          <cell r="P61">
            <v>-59.14000000000007</v>
          </cell>
          <cell r="Q61">
            <v>-993.33</v>
          </cell>
          <cell r="R61">
            <v>-993.33</v>
          </cell>
        </row>
        <row r="63">
          <cell r="B63" t="str">
            <v>Closing FUM</v>
          </cell>
          <cell r="C63">
            <v>0</v>
          </cell>
          <cell r="D63">
            <v>0</v>
          </cell>
          <cell r="E63">
            <v>0</v>
          </cell>
          <cell r="F63">
            <v>993.33</v>
          </cell>
          <cell r="G63">
            <v>0</v>
          </cell>
          <cell r="H63">
            <v>0</v>
          </cell>
          <cell r="I63">
            <v>0</v>
          </cell>
          <cell r="J63">
            <v>993.33</v>
          </cell>
          <cell r="K63">
            <v>970.8</v>
          </cell>
          <cell r="L63">
            <v>934.19</v>
          </cell>
          <cell r="M63">
            <v>0</v>
          </cell>
          <cell r="N63">
            <v>0</v>
          </cell>
          <cell r="O63">
            <v>970.8</v>
          </cell>
          <cell r="P63">
            <v>934.19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showGridLines="0" zoomScaleSheetLayoutView="75" workbookViewId="0" topLeftCell="A1">
      <selection activeCell="A1" sqref="A1"/>
    </sheetView>
  </sheetViews>
  <sheetFormatPr defaultColWidth="9.00390625" defaultRowHeight="14.25"/>
  <cols>
    <col min="1" max="7" width="8.00390625" style="2" customWidth="1"/>
    <col min="8" max="8" width="17.00390625" style="2" customWidth="1"/>
    <col min="9" max="9" width="8.00390625" style="3" customWidth="1"/>
    <col min="10" max="16384" width="8.00390625" style="2" customWidth="1"/>
  </cols>
  <sheetData>
    <row r="1" ht="12.75">
      <c r="A1" s="1" t="s">
        <v>137</v>
      </c>
    </row>
    <row r="3" ht="12.75">
      <c r="A3" s="4" t="s">
        <v>138</v>
      </c>
    </row>
    <row r="5" ht="12.75">
      <c r="A5" s="4" t="s">
        <v>139</v>
      </c>
    </row>
    <row r="7" ht="12.75">
      <c r="A7" s="5" t="s">
        <v>140</v>
      </c>
    </row>
    <row r="8" ht="12.75">
      <c r="I8" s="24" t="s">
        <v>141</v>
      </c>
    </row>
    <row r="10" ht="12.75">
      <c r="A10" s="4"/>
    </row>
    <row r="11" ht="12.75">
      <c r="A11" s="4" t="s">
        <v>142</v>
      </c>
    </row>
    <row r="13" spans="1:9" ht="12.75">
      <c r="A13" s="2" t="s">
        <v>143</v>
      </c>
      <c r="B13" s="6"/>
      <c r="I13" s="3">
        <v>1</v>
      </c>
    </row>
    <row r="14" ht="12.75">
      <c r="B14" s="6"/>
    </row>
    <row r="15" spans="1:9" ht="12.75">
      <c r="A15" s="2" t="s">
        <v>144</v>
      </c>
      <c r="I15" s="7">
        <v>2</v>
      </c>
    </row>
    <row r="17" spans="1:9" ht="12.75">
      <c r="A17" s="2" t="s">
        <v>145</v>
      </c>
      <c r="I17" s="7"/>
    </row>
    <row r="19" spans="2:9" ht="12.75">
      <c r="B19" s="2" t="s">
        <v>146</v>
      </c>
      <c r="I19" s="7">
        <v>3</v>
      </c>
    </row>
    <row r="20" spans="2:9" ht="12.75">
      <c r="B20" s="2" t="s">
        <v>147</v>
      </c>
      <c r="I20" s="7">
        <v>4</v>
      </c>
    </row>
    <row r="21" ht="12.75">
      <c r="I21" s="7"/>
    </row>
    <row r="22" spans="1:9" ht="12.75">
      <c r="A22" s="2" t="s">
        <v>148</v>
      </c>
      <c r="I22" s="7">
        <v>5</v>
      </c>
    </row>
    <row r="23" ht="12.75">
      <c r="I23" s="7"/>
    </row>
    <row r="24" spans="1:9" ht="12.75">
      <c r="A24" s="2" t="s">
        <v>149</v>
      </c>
      <c r="B24" s="8"/>
      <c r="I24" s="7">
        <v>6</v>
      </c>
    </row>
    <row r="25" ht="12.75">
      <c r="I25" s="7"/>
    </row>
    <row r="26" ht="12.75">
      <c r="A26" s="2" t="s">
        <v>150</v>
      </c>
    </row>
    <row r="28" spans="2:9" ht="12.75">
      <c r="B28" s="2" t="s">
        <v>151</v>
      </c>
      <c r="I28" s="7">
        <v>7</v>
      </c>
    </row>
    <row r="29" spans="2:9" ht="12.75">
      <c r="B29" s="2" t="s">
        <v>152</v>
      </c>
      <c r="I29" s="7">
        <v>8</v>
      </c>
    </row>
    <row r="31" ht="12.75">
      <c r="A31" s="4" t="s">
        <v>153</v>
      </c>
    </row>
    <row r="32" ht="12.75">
      <c r="A32" s="4"/>
    </row>
    <row r="33" spans="1:9" ht="12.75">
      <c r="A33" s="9" t="s">
        <v>143</v>
      </c>
      <c r="B33" s="6"/>
      <c r="I33" s="7">
        <v>9</v>
      </c>
    </row>
    <row r="34" spans="1:9" ht="12.75">
      <c r="A34" s="9"/>
      <c r="B34" s="6"/>
      <c r="I34" s="7"/>
    </row>
    <row r="35" ht="12.75">
      <c r="A35" s="2" t="s">
        <v>154</v>
      </c>
    </row>
    <row r="37" spans="2:9" ht="12.75">
      <c r="B37" s="2" t="s">
        <v>155</v>
      </c>
      <c r="I37" s="7">
        <v>10</v>
      </c>
    </row>
    <row r="38" spans="2:9" ht="12.75">
      <c r="B38" s="2" t="s">
        <v>156</v>
      </c>
      <c r="I38" s="7">
        <v>11</v>
      </c>
    </row>
    <row r="39" ht="12.75">
      <c r="I39" s="7"/>
    </row>
    <row r="40" spans="1:9" ht="12.75">
      <c r="A40" s="2" t="s">
        <v>148</v>
      </c>
      <c r="I40" s="3">
        <v>12</v>
      </c>
    </row>
    <row r="41" spans="2:9" ht="12.75">
      <c r="B41" s="8"/>
      <c r="I41" s="7"/>
    </row>
    <row r="42" spans="1:9" ht="12.75">
      <c r="A42" s="2" t="s">
        <v>149</v>
      </c>
      <c r="I42" s="7">
        <v>13</v>
      </c>
    </row>
    <row r="43" ht="12.75">
      <c r="I43" s="7"/>
    </row>
    <row r="44" spans="1:9" ht="12.75">
      <c r="A44" s="4" t="s">
        <v>634</v>
      </c>
      <c r="I44" s="7"/>
    </row>
    <row r="45" ht="12.75">
      <c r="I45" s="7"/>
    </row>
    <row r="46" ht="12.75">
      <c r="A46" s="9" t="s">
        <v>158</v>
      </c>
    </row>
    <row r="48" spans="2:9" ht="12.75">
      <c r="B48" s="2" t="s">
        <v>151</v>
      </c>
      <c r="I48" s="7">
        <v>14</v>
      </c>
    </row>
    <row r="49" spans="2:9" ht="12.75">
      <c r="B49" s="2" t="s">
        <v>159</v>
      </c>
      <c r="I49" s="7">
        <v>15</v>
      </c>
    </row>
    <row r="51" spans="1:9" ht="12.75">
      <c r="A51" s="2" t="s">
        <v>160</v>
      </c>
      <c r="I51" s="2"/>
    </row>
    <row r="53" spans="2:9" ht="12.75">
      <c r="B53" s="140" t="s">
        <v>610</v>
      </c>
      <c r="I53" s="3">
        <v>16</v>
      </c>
    </row>
    <row r="54" spans="2:9" ht="12.75">
      <c r="B54" s="140" t="s">
        <v>611</v>
      </c>
      <c r="I54" s="3">
        <v>17</v>
      </c>
    </row>
    <row r="56" ht="12.75">
      <c r="A56" s="9" t="s">
        <v>146</v>
      </c>
    </row>
    <row r="58" spans="2:9" ht="12.75">
      <c r="B58" s="140" t="s">
        <v>630</v>
      </c>
      <c r="I58" s="3">
        <v>18</v>
      </c>
    </row>
    <row r="59" spans="2:9" ht="12.75">
      <c r="B59" s="140" t="s">
        <v>631</v>
      </c>
      <c r="I59" s="3">
        <v>19</v>
      </c>
    </row>
    <row r="60" spans="2:9" ht="12.75">
      <c r="B60" s="140" t="s">
        <v>632</v>
      </c>
      <c r="I60" s="3">
        <v>20</v>
      </c>
    </row>
    <row r="61" spans="2:9" ht="12.75">
      <c r="B61" s="140" t="s">
        <v>633</v>
      </c>
      <c r="I61" s="3">
        <v>21</v>
      </c>
    </row>
  </sheetData>
  <printOptions/>
  <pageMargins left="0.75" right="0.75" top="1" bottom="1" header="0.5" footer="0.5"/>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N75"/>
  <sheetViews>
    <sheetView showGridLines="0" zoomScale="75" zoomScaleNormal="75" zoomScaleSheetLayoutView="75" workbookViewId="0" topLeftCell="A1">
      <selection activeCell="A1" sqref="A1"/>
    </sheetView>
  </sheetViews>
  <sheetFormatPr defaultColWidth="9.00390625" defaultRowHeight="14.25"/>
  <cols>
    <col min="1" max="1" width="2.50390625" style="2" customWidth="1"/>
    <col min="2" max="2" width="13.125" style="2" customWidth="1"/>
    <col min="3" max="3" width="8.00390625" style="2" customWidth="1"/>
    <col min="4" max="4" width="8.75390625" style="2" customWidth="1"/>
    <col min="5" max="6" width="8.00390625" style="2" customWidth="1"/>
    <col min="7" max="7" width="3.00390625" style="2" customWidth="1"/>
    <col min="8" max="8" width="10.875" style="2" customWidth="1"/>
    <col min="9" max="9" width="8.125" style="2" customWidth="1"/>
    <col min="10" max="10" width="9.625" style="2" customWidth="1"/>
    <col min="11" max="11" width="10.50390625" style="2" customWidth="1"/>
    <col min="12" max="12" width="11.125" style="2" customWidth="1"/>
    <col min="13" max="13" width="9.625" style="2" customWidth="1"/>
    <col min="14" max="16384" width="8.00390625" style="2" customWidth="1"/>
  </cols>
  <sheetData>
    <row r="1" spans="1:13" ht="12.75">
      <c r="A1" s="2" t="str">
        <f>'HY 2003analysts schs index '!A1</f>
        <v>Date: 29 July 2003</v>
      </c>
      <c r="M1" s="20" t="s">
        <v>321</v>
      </c>
    </row>
    <row r="3" ht="12.75">
      <c r="A3" s="11" t="s">
        <v>162</v>
      </c>
    </row>
    <row r="4" ht="12.75">
      <c r="A4" s="11"/>
    </row>
    <row r="5" spans="1:9" ht="12.75">
      <c r="A5" s="12" t="s">
        <v>142</v>
      </c>
      <c r="I5" s="4" t="s">
        <v>299</v>
      </c>
    </row>
    <row r="6" spans="1:13" ht="12.75">
      <c r="A6" s="11"/>
      <c r="B6" s="46"/>
      <c r="C6" s="46"/>
      <c r="H6" s="68" t="s">
        <v>475</v>
      </c>
      <c r="I6" s="13"/>
      <c r="J6" s="13"/>
      <c r="K6" s="13" t="s">
        <v>219</v>
      </c>
      <c r="L6" s="4"/>
      <c r="M6" s="4"/>
    </row>
    <row r="7" spans="8:13" ht="12.75">
      <c r="H7" s="68" t="s">
        <v>329</v>
      </c>
      <c r="I7" s="13" t="s">
        <v>322</v>
      </c>
      <c r="J7" s="13"/>
      <c r="K7" s="13" t="s">
        <v>323</v>
      </c>
      <c r="L7" s="4"/>
      <c r="M7" s="4"/>
    </row>
    <row r="8" spans="8:13" ht="12.75">
      <c r="H8" s="68" t="s">
        <v>476</v>
      </c>
      <c r="I8" s="13" t="s">
        <v>324</v>
      </c>
      <c r="J8" s="13" t="s">
        <v>325</v>
      </c>
      <c r="K8" s="13" t="s">
        <v>326</v>
      </c>
      <c r="L8" s="13" t="s">
        <v>157</v>
      </c>
      <c r="M8" s="13" t="s">
        <v>222</v>
      </c>
    </row>
    <row r="9" spans="8:13" s="46" customFormat="1" ht="12.75">
      <c r="H9" s="68" t="s">
        <v>477</v>
      </c>
      <c r="I9" s="68" t="s">
        <v>327</v>
      </c>
      <c r="J9" s="68" t="s">
        <v>328</v>
      </c>
      <c r="K9" s="68" t="s">
        <v>330</v>
      </c>
      <c r="L9" s="68" t="s">
        <v>330</v>
      </c>
      <c r="M9" s="68" t="s">
        <v>331</v>
      </c>
    </row>
    <row r="10" spans="1:14" ht="12.75">
      <c r="A10" s="14" t="s">
        <v>332</v>
      </c>
      <c r="B10" s="10"/>
      <c r="C10" s="10"/>
      <c r="D10" s="10"/>
      <c r="E10" s="10"/>
      <c r="F10" s="10"/>
      <c r="G10" s="10"/>
      <c r="H10" s="15" t="s">
        <v>175</v>
      </c>
      <c r="I10" s="15" t="s">
        <v>175</v>
      </c>
      <c r="J10" s="15" t="s">
        <v>175</v>
      </c>
      <c r="K10" s="15" t="s">
        <v>175</v>
      </c>
      <c r="L10" s="15" t="s">
        <v>175</v>
      </c>
      <c r="M10" s="15" t="s">
        <v>175</v>
      </c>
      <c r="N10" s="46"/>
    </row>
    <row r="12" spans="1:13" ht="12.75">
      <c r="A12" s="4" t="s">
        <v>333</v>
      </c>
      <c r="H12" s="16"/>
      <c r="I12" s="16"/>
      <c r="J12" s="16"/>
      <c r="K12" s="16"/>
      <c r="L12" s="16"/>
      <c r="M12" s="16"/>
    </row>
    <row r="13" spans="1:13" ht="12.75">
      <c r="A13" s="4" t="s">
        <v>334</v>
      </c>
      <c r="H13" s="16"/>
      <c r="I13" s="16"/>
      <c r="J13" s="16"/>
      <c r="K13" s="16"/>
      <c r="L13" s="16"/>
      <c r="M13" s="16"/>
    </row>
    <row r="14" spans="8:13" ht="12.75">
      <c r="H14" s="16"/>
      <c r="I14" s="16"/>
      <c r="J14" s="16"/>
      <c r="K14" s="16"/>
      <c r="L14" s="16"/>
      <c r="M14" s="16"/>
    </row>
    <row r="15" spans="1:13" ht="12.75">
      <c r="A15" s="2" t="s">
        <v>261</v>
      </c>
      <c r="H15" s="16"/>
      <c r="I15" s="16"/>
      <c r="J15" s="16"/>
      <c r="K15" s="16"/>
      <c r="L15" s="16"/>
      <c r="M15" s="16"/>
    </row>
    <row r="16" spans="2:14" ht="12.75">
      <c r="B16" s="2" t="s">
        <v>335</v>
      </c>
      <c r="H16" s="16">
        <v>86</v>
      </c>
      <c r="I16" s="16">
        <v>94</v>
      </c>
      <c r="J16" s="16">
        <v>123</v>
      </c>
      <c r="K16" s="16">
        <f>SUM(H16:J16)</f>
        <v>303</v>
      </c>
      <c r="L16" s="80"/>
      <c r="M16" s="16">
        <f aca="true" t="shared" si="0" ref="M16:M28">K16+L16</f>
        <v>303</v>
      </c>
      <c r="N16" s="41"/>
    </row>
    <row r="17" spans="2:14" ht="12.75">
      <c r="B17" s="2" t="s">
        <v>336</v>
      </c>
      <c r="H17" s="58">
        <v>88</v>
      </c>
      <c r="I17" s="58">
        <v>41</v>
      </c>
      <c r="J17" s="58">
        <v>39</v>
      </c>
      <c r="K17" s="58">
        <f>SUM(H17:J17)</f>
        <v>168</v>
      </c>
      <c r="L17" s="81"/>
      <c r="M17" s="58">
        <f t="shared" si="0"/>
        <v>168</v>
      </c>
      <c r="N17" s="41"/>
    </row>
    <row r="18" spans="8:14" ht="12.75">
      <c r="H18" s="16">
        <f>SUM(H16:H17)</f>
        <v>174</v>
      </c>
      <c r="I18" s="16">
        <f>SUM(I16:I17)</f>
        <v>135</v>
      </c>
      <c r="J18" s="16">
        <f>SUM(J16:J17)</f>
        <v>162</v>
      </c>
      <c r="K18" s="16">
        <f>SUM(H18:J18)</f>
        <v>471</v>
      </c>
      <c r="L18" s="16"/>
      <c r="M18" s="16">
        <f t="shared" si="0"/>
        <v>471</v>
      </c>
      <c r="N18" s="41"/>
    </row>
    <row r="19" spans="1:14" ht="12.75">
      <c r="A19" s="2" t="s">
        <v>478</v>
      </c>
      <c r="H19" s="16"/>
      <c r="I19" s="16"/>
      <c r="J19" s="16">
        <v>-12</v>
      </c>
      <c r="K19" s="16">
        <f>SUM(J19)</f>
        <v>-12</v>
      </c>
      <c r="L19" s="16"/>
      <c r="M19" s="16">
        <f t="shared" si="0"/>
        <v>-12</v>
      </c>
      <c r="N19" s="41"/>
    </row>
    <row r="20" spans="1:14" ht="12.75">
      <c r="A20" s="2" t="s">
        <v>301</v>
      </c>
      <c r="H20" s="16"/>
      <c r="I20" s="16"/>
      <c r="J20" s="16"/>
      <c r="K20" s="16"/>
      <c r="L20" s="16">
        <v>38</v>
      </c>
      <c r="M20" s="16">
        <f t="shared" si="0"/>
        <v>38</v>
      </c>
      <c r="N20" s="41"/>
    </row>
    <row r="21" spans="1:14" ht="12.75">
      <c r="A21" s="2" t="s">
        <v>302</v>
      </c>
      <c r="H21" s="16"/>
      <c r="I21" s="16"/>
      <c r="J21" s="16"/>
      <c r="K21" s="16"/>
      <c r="L21" s="16">
        <v>-23</v>
      </c>
      <c r="M21" s="16">
        <f t="shared" si="0"/>
        <v>-23</v>
      </c>
      <c r="N21" s="41"/>
    </row>
    <row r="22" spans="1:14" ht="12.75">
      <c r="A22" s="2" t="s">
        <v>337</v>
      </c>
      <c r="H22" s="16"/>
      <c r="I22" s="16"/>
      <c r="J22" s="16"/>
      <c r="K22" s="16"/>
      <c r="L22" s="16">
        <v>9</v>
      </c>
      <c r="M22" s="16">
        <f t="shared" si="0"/>
        <v>9</v>
      </c>
      <c r="N22" s="41"/>
    </row>
    <row r="23" spans="1:14" ht="12.75">
      <c r="A23" s="2" t="s">
        <v>338</v>
      </c>
      <c r="H23" s="80"/>
      <c r="I23" s="80"/>
      <c r="J23" s="80"/>
      <c r="K23" s="16"/>
      <c r="L23" s="80">
        <v>-86</v>
      </c>
      <c r="M23" s="16">
        <f t="shared" si="0"/>
        <v>-86</v>
      </c>
      <c r="N23" s="41"/>
    </row>
    <row r="24" spans="8:14" ht="12.75">
      <c r="H24" s="80"/>
      <c r="I24" s="80"/>
      <c r="J24" s="80"/>
      <c r="K24" s="16"/>
      <c r="L24" s="80"/>
      <c r="M24" s="16"/>
      <c r="N24" s="41"/>
    </row>
    <row r="25" spans="1:14" ht="12.75">
      <c r="A25" s="4" t="s">
        <v>64</v>
      </c>
      <c r="H25" s="82">
        <f>SUM(H18:H23)</f>
        <v>174</v>
      </c>
      <c r="I25" s="82">
        <f>SUM(I18:I23)</f>
        <v>135</v>
      </c>
      <c r="J25" s="82">
        <f>SUM(J18:J23)</f>
        <v>150</v>
      </c>
      <c r="K25" s="82">
        <f>SUM(K18:K23)</f>
        <v>459</v>
      </c>
      <c r="L25" s="82">
        <f>SUM(L18:L23)</f>
        <v>-62</v>
      </c>
      <c r="M25" s="82">
        <f t="shared" si="0"/>
        <v>397</v>
      </c>
      <c r="N25" s="41"/>
    </row>
    <row r="26" spans="1:14" ht="12.75">
      <c r="A26" s="4"/>
      <c r="H26" s="40"/>
      <c r="I26" s="40"/>
      <c r="J26" s="40"/>
      <c r="K26" s="40"/>
      <c r="L26" s="40"/>
      <c r="M26" s="40"/>
      <c r="N26" s="41"/>
    </row>
    <row r="27" spans="1:14" ht="12.75">
      <c r="A27" s="2" t="s">
        <v>179</v>
      </c>
      <c r="H27" s="80"/>
      <c r="I27" s="80">
        <v>-2</v>
      </c>
      <c r="J27" s="80"/>
      <c r="K27" s="16">
        <f>SUM(H27:J27)</f>
        <v>-2</v>
      </c>
      <c r="L27" s="16">
        <v>-47</v>
      </c>
      <c r="M27" s="16">
        <f t="shared" si="0"/>
        <v>-49</v>
      </c>
      <c r="N27" s="41"/>
    </row>
    <row r="28" spans="1:14" ht="12.75">
      <c r="A28" s="140" t="s">
        <v>116</v>
      </c>
      <c r="H28" s="16">
        <v>195</v>
      </c>
      <c r="I28" s="16">
        <v>54</v>
      </c>
      <c r="J28" s="16">
        <v>67</v>
      </c>
      <c r="K28" s="16">
        <f>SUM(H28:J28)</f>
        <v>316</v>
      </c>
      <c r="L28" s="16"/>
      <c r="M28" s="16">
        <f t="shared" si="0"/>
        <v>316</v>
      </c>
      <c r="N28" s="41"/>
    </row>
    <row r="29" spans="1:14" ht="12.75">
      <c r="A29" s="140" t="s">
        <v>117</v>
      </c>
      <c r="H29" s="16">
        <v>-104</v>
      </c>
      <c r="I29" s="16">
        <v>-167</v>
      </c>
      <c r="J29" s="16">
        <v>-216</v>
      </c>
      <c r="K29" s="16">
        <f>SUM(H29:J29)</f>
        <v>-487</v>
      </c>
      <c r="L29" s="16"/>
      <c r="M29" s="16">
        <f>SUM(K29:L29)</f>
        <v>-487</v>
      </c>
      <c r="N29" s="41"/>
    </row>
    <row r="30" spans="8:14" ht="12.75">
      <c r="H30" s="16"/>
      <c r="I30" s="16"/>
      <c r="J30" s="16"/>
      <c r="K30" s="16"/>
      <c r="L30" s="16"/>
      <c r="M30" s="16"/>
      <c r="N30" s="41"/>
    </row>
    <row r="31" spans="1:14" ht="12.75">
      <c r="A31" s="4" t="s">
        <v>65</v>
      </c>
      <c r="H31" s="19">
        <f>SUM(H25:H29)</f>
        <v>265</v>
      </c>
      <c r="I31" s="19">
        <f>SUM(I25:I29)</f>
        <v>20</v>
      </c>
      <c r="J31" s="19">
        <f>SUM(J25:J29)</f>
        <v>1</v>
      </c>
      <c r="K31" s="19">
        <f>SUM(K25:K29)</f>
        <v>286</v>
      </c>
      <c r="L31" s="19">
        <f>SUM(L25:L29)</f>
        <v>-109</v>
      </c>
      <c r="M31" s="19">
        <f>K31+L31</f>
        <v>177</v>
      </c>
      <c r="N31" s="41"/>
    </row>
    <row r="32" spans="1:14" ht="12.75">
      <c r="A32" s="9" t="s">
        <v>339</v>
      </c>
      <c r="H32" s="40"/>
      <c r="I32" s="40"/>
      <c r="J32" s="40"/>
      <c r="K32" s="40"/>
      <c r="L32" s="40"/>
      <c r="M32" s="40"/>
      <c r="N32" s="41"/>
    </row>
    <row r="33" spans="2:14" ht="12.75">
      <c r="B33" s="2" t="s">
        <v>340</v>
      </c>
      <c r="D33" s="8"/>
      <c r="H33" s="16">
        <v>-53</v>
      </c>
      <c r="I33" s="16">
        <v>-34</v>
      </c>
      <c r="J33" s="16">
        <v>-54</v>
      </c>
      <c r="K33" s="16">
        <f>SUM(H33:J33)</f>
        <v>-141</v>
      </c>
      <c r="L33" s="16">
        <v>14</v>
      </c>
      <c r="M33" s="16">
        <f>K33+L33</f>
        <v>-127</v>
      </c>
      <c r="N33" s="41"/>
    </row>
    <row r="34" spans="2:14" ht="12.75">
      <c r="B34" s="2" t="s">
        <v>341</v>
      </c>
      <c r="D34" s="8"/>
      <c r="H34" s="16">
        <v>-58</v>
      </c>
      <c r="I34" s="16">
        <v>-18</v>
      </c>
      <c r="J34" s="16">
        <v>-6</v>
      </c>
      <c r="K34" s="16">
        <f>SUM(H34:J34)</f>
        <v>-82</v>
      </c>
      <c r="L34" s="16"/>
      <c r="M34" s="16">
        <f>K34+L34</f>
        <v>-82</v>
      </c>
      <c r="N34" s="41"/>
    </row>
    <row r="35" spans="2:14" ht="12.75">
      <c r="B35" s="2" t="s">
        <v>342</v>
      </c>
      <c r="D35" s="8"/>
      <c r="H35" s="16">
        <v>31</v>
      </c>
      <c r="I35" s="16">
        <v>68</v>
      </c>
      <c r="J35" s="16">
        <v>4</v>
      </c>
      <c r="K35" s="16">
        <f>SUM(H35:J35)</f>
        <v>103</v>
      </c>
      <c r="L35" s="16"/>
      <c r="M35" s="16">
        <f>K35+L35</f>
        <v>103</v>
      </c>
      <c r="N35" s="41"/>
    </row>
    <row r="36" spans="2:14" ht="12.75">
      <c r="B36" s="2" t="s">
        <v>343</v>
      </c>
      <c r="H36" s="19">
        <f aca="true" t="shared" si="1" ref="H36:M36">SUM(H33:H35)</f>
        <v>-80</v>
      </c>
      <c r="I36" s="19">
        <f t="shared" si="1"/>
        <v>16</v>
      </c>
      <c r="J36" s="19">
        <f t="shared" si="1"/>
        <v>-56</v>
      </c>
      <c r="K36" s="19">
        <f t="shared" si="1"/>
        <v>-120</v>
      </c>
      <c r="L36" s="19">
        <f t="shared" si="1"/>
        <v>14</v>
      </c>
      <c r="M36" s="19">
        <f t="shared" si="1"/>
        <v>-106</v>
      </c>
      <c r="N36" s="41"/>
    </row>
    <row r="37" spans="1:14" ht="12.75">
      <c r="A37" s="2" t="s">
        <v>344</v>
      </c>
      <c r="H37" s="19"/>
      <c r="I37" s="19"/>
      <c r="J37" s="19"/>
      <c r="K37" s="19"/>
      <c r="L37" s="19">
        <v>5</v>
      </c>
      <c r="M37" s="19">
        <f>L37</f>
        <v>5</v>
      </c>
      <c r="N37" s="41"/>
    </row>
    <row r="38" spans="1:14" ht="12.75">
      <c r="A38" s="4" t="s">
        <v>22</v>
      </c>
      <c r="H38" s="82">
        <f>H31+H36+H37</f>
        <v>185</v>
      </c>
      <c r="I38" s="82">
        <f>I31+I36+I37</f>
        <v>36</v>
      </c>
      <c r="J38" s="82">
        <f>J31+J36+J37</f>
        <v>-55</v>
      </c>
      <c r="K38" s="82">
        <f>K31+K36+K37</f>
        <v>166</v>
      </c>
      <c r="L38" s="82">
        <f>L31+L36+L37</f>
        <v>-90</v>
      </c>
      <c r="M38" s="82">
        <f>K38+L38</f>
        <v>76</v>
      </c>
      <c r="N38" s="41"/>
    </row>
    <row r="39" spans="1:14" ht="12.75">
      <c r="A39" s="4"/>
      <c r="H39" s="40"/>
      <c r="I39" s="40"/>
      <c r="J39" s="40"/>
      <c r="K39" s="40"/>
      <c r="L39" s="40"/>
      <c r="M39" s="40"/>
      <c r="N39" s="41"/>
    </row>
    <row r="40" spans="1:14" ht="12.75">
      <c r="A40" s="2" t="s">
        <v>345</v>
      </c>
      <c r="H40" s="16">
        <v>3</v>
      </c>
      <c r="I40" s="16">
        <v>-65</v>
      </c>
      <c r="J40" s="16">
        <v>-43</v>
      </c>
      <c r="K40" s="16">
        <f>SUM(H40:J40)</f>
        <v>-105</v>
      </c>
      <c r="L40" s="16">
        <v>19</v>
      </c>
      <c r="M40" s="16">
        <f aca="true" t="shared" si="2" ref="M40:M45">K40+L40</f>
        <v>-86</v>
      </c>
      <c r="N40" s="41"/>
    </row>
    <row r="41" spans="1:14" ht="12.75">
      <c r="A41" s="2" t="s">
        <v>346</v>
      </c>
      <c r="H41" s="16"/>
      <c r="I41" s="16"/>
      <c r="J41" s="16">
        <v>4</v>
      </c>
      <c r="K41" s="16">
        <f>SUM(H41:J41)</f>
        <v>4</v>
      </c>
      <c r="L41" s="16">
        <v>-4</v>
      </c>
      <c r="M41" s="143"/>
      <c r="N41" s="41"/>
    </row>
    <row r="42" spans="1:14" ht="12.75">
      <c r="A42" s="2" t="s">
        <v>347</v>
      </c>
      <c r="H42" s="16">
        <v>-107</v>
      </c>
      <c r="I42" s="16"/>
      <c r="J42" s="16">
        <v>-31</v>
      </c>
      <c r="K42" s="16">
        <f>SUM(H42:J42)</f>
        <v>-138</v>
      </c>
      <c r="L42" s="16">
        <v>138</v>
      </c>
      <c r="M42" s="16"/>
      <c r="N42" s="41"/>
    </row>
    <row r="43" spans="1:14" ht="12.75">
      <c r="A43" s="2" t="s">
        <v>348</v>
      </c>
      <c r="H43" s="16"/>
      <c r="I43" s="16"/>
      <c r="J43" s="16"/>
      <c r="K43" s="16"/>
      <c r="L43" s="16">
        <v>-106</v>
      </c>
      <c r="M43" s="16">
        <f t="shared" si="2"/>
        <v>-106</v>
      </c>
      <c r="N43" s="41"/>
    </row>
    <row r="44" spans="1:14" ht="12.75">
      <c r="A44" s="2" t="s">
        <v>479</v>
      </c>
      <c r="H44" s="16"/>
      <c r="I44" s="16"/>
      <c r="J44" s="16">
        <v>60</v>
      </c>
      <c r="K44" s="16">
        <f>SUM(H44:J44)</f>
        <v>60</v>
      </c>
      <c r="L44" s="16">
        <v>-60</v>
      </c>
      <c r="M44" s="16"/>
      <c r="N44" s="41"/>
    </row>
    <row r="45" spans="1:14" ht="12.75">
      <c r="A45" s="2" t="s">
        <v>349</v>
      </c>
      <c r="H45" s="16"/>
      <c r="I45" s="16"/>
      <c r="J45" s="16"/>
      <c r="K45" s="16"/>
      <c r="L45" s="16">
        <v>21</v>
      </c>
      <c r="M45" s="16">
        <f t="shared" si="2"/>
        <v>21</v>
      </c>
      <c r="N45" s="41"/>
    </row>
    <row r="46" spans="8:14" ht="12.75">
      <c r="H46" s="16"/>
      <c r="I46" s="16"/>
      <c r="J46" s="16"/>
      <c r="K46" s="16"/>
      <c r="L46" s="16"/>
      <c r="M46" s="16"/>
      <c r="N46" s="41"/>
    </row>
    <row r="47" spans="1:13" ht="12.75">
      <c r="A47" s="2" t="s">
        <v>480</v>
      </c>
      <c r="H47" s="82">
        <f>SUM(H38:H45)</f>
        <v>81</v>
      </c>
      <c r="I47" s="82">
        <f>SUM(I38:I45)</f>
        <v>-29</v>
      </c>
      <c r="J47" s="82">
        <f>SUM(J38:J45)</f>
        <v>-65</v>
      </c>
      <c r="K47" s="82">
        <f>SUM(K38:K45)</f>
        <v>-13</v>
      </c>
      <c r="L47" s="82">
        <f>SUM(L38:L45)</f>
        <v>-82</v>
      </c>
      <c r="M47" s="82">
        <f>SUM(K47:L47)</f>
        <v>-95</v>
      </c>
    </row>
    <row r="48" spans="8:13" ht="12.75">
      <c r="H48" s="16"/>
      <c r="I48" s="16"/>
      <c r="J48" s="16"/>
      <c r="K48" s="16"/>
      <c r="L48" s="16"/>
      <c r="M48" s="16"/>
    </row>
    <row r="49" spans="8:13" ht="12.75">
      <c r="H49" s="16"/>
      <c r="I49" s="16"/>
      <c r="J49" s="16"/>
      <c r="K49" s="16"/>
      <c r="L49" s="16"/>
      <c r="M49" s="16"/>
    </row>
    <row r="50" spans="1:13" ht="12.75">
      <c r="A50" s="2" t="s">
        <v>350</v>
      </c>
      <c r="H50" s="16">
        <v>3026</v>
      </c>
      <c r="I50" s="16">
        <v>2657</v>
      </c>
      <c r="J50" s="16">
        <v>1407</v>
      </c>
      <c r="K50" s="16">
        <f>SUM(H50:J50)</f>
        <v>7090</v>
      </c>
      <c r="L50" s="16">
        <v>106</v>
      </c>
      <c r="M50" s="16">
        <f>SUM(K50:L50)</f>
        <v>7196</v>
      </c>
    </row>
    <row r="51" spans="8:13" ht="12.75">
      <c r="H51" s="16"/>
      <c r="I51" s="16"/>
      <c r="J51" s="16"/>
      <c r="K51" s="16"/>
      <c r="L51" s="16"/>
      <c r="M51" s="16"/>
    </row>
    <row r="52" spans="8:13" ht="12.75">
      <c r="H52" s="16"/>
      <c r="I52" s="16"/>
      <c r="J52" s="16"/>
      <c r="K52" s="16"/>
      <c r="L52" s="16"/>
      <c r="M52" s="16"/>
    </row>
    <row r="53" spans="1:13" ht="12.75">
      <c r="A53" s="9" t="s">
        <v>351</v>
      </c>
      <c r="H53" s="19">
        <f aca="true" t="shared" si="3" ref="H53:M53">SUM(H47:H52)</f>
        <v>3107</v>
      </c>
      <c r="I53" s="19">
        <f t="shared" si="3"/>
        <v>2628</v>
      </c>
      <c r="J53" s="19">
        <f t="shared" si="3"/>
        <v>1342</v>
      </c>
      <c r="K53" s="19">
        <f t="shared" si="3"/>
        <v>7077</v>
      </c>
      <c r="L53" s="19">
        <f t="shared" si="3"/>
        <v>24</v>
      </c>
      <c r="M53" s="19">
        <f t="shared" si="3"/>
        <v>7101</v>
      </c>
    </row>
    <row r="54" spans="8:13" ht="12.75">
      <c r="H54" s="16"/>
      <c r="I54" s="16"/>
      <c r="J54" s="16"/>
      <c r="K54" s="16"/>
      <c r="L54" s="16"/>
      <c r="M54" s="16"/>
    </row>
    <row r="55" spans="1:13" ht="12.75">
      <c r="A55" s="2" t="s">
        <v>352</v>
      </c>
      <c r="H55" s="16"/>
      <c r="I55" s="16"/>
      <c r="J55" s="16"/>
      <c r="K55" s="16"/>
      <c r="L55" s="16"/>
      <c r="M55" s="16"/>
    </row>
    <row r="56" spans="2:13" ht="12.75">
      <c r="B56" s="140" t="s">
        <v>66</v>
      </c>
      <c r="H56" s="16">
        <v>606</v>
      </c>
      <c r="I56" s="16">
        <v>2381</v>
      </c>
      <c r="J56" s="16">
        <v>656</v>
      </c>
      <c r="K56" s="16">
        <f>SUM(H56:J56)</f>
        <v>3643</v>
      </c>
      <c r="L56" s="16">
        <v>24</v>
      </c>
      <c r="M56" s="16">
        <f>SUM(K56:L56)</f>
        <v>3667</v>
      </c>
    </row>
    <row r="57" spans="2:13" ht="12.75">
      <c r="B57" s="2" t="s">
        <v>353</v>
      </c>
      <c r="H57" s="40">
        <v>2501</v>
      </c>
      <c r="I57" s="40">
        <v>247</v>
      </c>
      <c r="J57" s="40">
        <v>686</v>
      </c>
      <c r="K57" s="16">
        <f>SUM(H57:J57)</f>
        <v>3434</v>
      </c>
      <c r="L57" s="69"/>
      <c r="M57" s="40">
        <f>SUM(K57:L57)</f>
        <v>3434</v>
      </c>
    </row>
    <row r="58" spans="8:13" ht="12.75">
      <c r="H58" s="16"/>
      <c r="I58" s="16"/>
      <c r="J58" s="40"/>
      <c r="K58" s="40"/>
      <c r="L58" s="16"/>
      <c r="M58" s="16"/>
    </row>
    <row r="59" spans="2:13" ht="12.75">
      <c r="B59" s="2" t="s">
        <v>354</v>
      </c>
      <c r="H59" s="19">
        <f>SUM(H56:H57)</f>
        <v>3107</v>
      </c>
      <c r="I59" s="19">
        <f>SUM(I56:I57)</f>
        <v>2628</v>
      </c>
      <c r="J59" s="19">
        <f>SUM(J56:J57)</f>
        <v>1342</v>
      </c>
      <c r="K59" s="19">
        <f>SUM(H59:J59)</f>
        <v>7077</v>
      </c>
      <c r="L59" s="19">
        <f>SUM(L56:L57)</f>
        <v>24</v>
      </c>
      <c r="M59" s="19">
        <f>SUM(K59:L59)</f>
        <v>7101</v>
      </c>
    </row>
    <row r="60" spans="8:13" ht="12.75">
      <c r="H60" s="16"/>
      <c r="I60" s="16"/>
      <c r="J60" s="16"/>
      <c r="K60" s="16"/>
      <c r="L60" s="16"/>
      <c r="M60" s="16"/>
    </row>
    <row r="61" spans="8:13" ht="12.75">
      <c r="H61" s="16"/>
      <c r="I61" s="16"/>
      <c r="J61" s="16"/>
      <c r="K61" s="16"/>
      <c r="L61" s="16"/>
      <c r="M61" s="16"/>
    </row>
    <row r="62" spans="8:13" ht="12.75">
      <c r="H62" s="16"/>
      <c r="I62" s="16"/>
      <c r="J62" s="16"/>
      <c r="K62" s="16"/>
      <c r="L62" s="16"/>
      <c r="M62" s="16"/>
    </row>
    <row r="63" spans="8:13" ht="12.75">
      <c r="H63" s="16"/>
      <c r="I63" s="16"/>
      <c r="J63" s="16"/>
      <c r="K63" s="16"/>
      <c r="L63" s="16"/>
      <c r="M63" s="16"/>
    </row>
    <row r="64" spans="8:13" ht="12.75">
      <c r="H64" s="16"/>
      <c r="I64" s="16"/>
      <c r="J64" s="16"/>
      <c r="K64" s="16"/>
      <c r="L64" s="16"/>
      <c r="M64" s="16"/>
    </row>
    <row r="65" spans="8:13" ht="12.75">
      <c r="H65" s="16"/>
      <c r="I65" s="16"/>
      <c r="J65" s="16"/>
      <c r="K65" s="16"/>
      <c r="L65" s="16"/>
      <c r="M65" s="16"/>
    </row>
    <row r="66" spans="8:13" ht="12.75">
      <c r="H66" s="16"/>
      <c r="I66" s="16"/>
      <c r="J66" s="16"/>
      <c r="K66" s="16"/>
      <c r="L66" s="16"/>
      <c r="M66" s="16"/>
    </row>
    <row r="67" spans="8:13" ht="12.75">
      <c r="H67" s="16"/>
      <c r="I67" s="16"/>
      <c r="J67" s="16"/>
      <c r="K67" s="16"/>
      <c r="L67" s="16"/>
      <c r="M67" s="16"/>
    </row>
    <row r="68" spans="8:13" ht="12.75">
      <c r="H68" s="16"/>
      <c r="I68" s="16"/>
      <c r="J68" s="16"/>
      <c r="K68" s="16"/>
      <c r="L68" s="16"/>
      <c r="M68" s="16"/>
    </row>
    <row r="69" spans="8:13" ht="12.75">
      <c r="H69" s="16"/>
      <c r="I69" s="16"/>
      <c r="J69" s="16"/>
      <c r="K69" s="16"/>
      <c r="L69" s="16"/>
      <c r="M69" s="16"/>
    </row>
    <row r="70" spans="8:13" ht="12.75">
      <c r="H70" s="16"/>
      <c r="I70" s="16"/>
      <c r="J70" s="16"/>
      <c r="K70" s="16"/>
      <c r="L70" s="16"/>
      <c r="M70" s="16"/>
    </row>
    <row r="71" spans="8:13" ht="12.75">
      <c r="H71" s="16"/>
      <c r="I71" s="16"/>
      <c r="J71" s="16"/>
      <c r="K71" s="16"/>
      <c r="L71" s="16"/>
      <c r="M71" s="16"/>
    </row>
    <row r="72" spans="8:13" ht="12.75">
      <c r="H72" s="16"/>
      <c r="I72" s="16"/>
      <c r="J72" s="16"/>
      <c r="K72" s="16"/>
      <c r="L72" s="16"/>
      <c r="M72" s="16"/>
    </row>
    <row r="73" spans="8:13" ht="12.75">
      <c r="H73" s="16"/>
      <c r="I73" s="16"/>
      <c r="J73" s="16"/>
      <c r="K73" s="16"/>
      <c r="L73" s="16"/>
      <c r="M73" s="16"/>
    </row>
    <row r="74" spans="8:13" ht="12.75">
      <c r="H74" s="16"/>
      <c r="I74" s="16"/>
      <c r="J74" s="16"/>
      <c r="K74" s="16"/>
      <c r="L74" s="16"/>
      <c r="M74" s="16"/>
    </row>
    <row r="75" spans="8:13" ht="12.75">
      <c r="H75" s="16"/>
      <c r="I75" s="16"/>
      <c r="J75" s="16"/>
      <c r="K75" s="16"/>
      <c r="L75" s="16"/>
      <c r="M75" s="16"/>
    </row>
  </sheetData>
  <printOptions/>
  <pageMargins left="0.75" right="0.53" top="1" bottom="1" header="0.5" footer="0.5"/>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SheetLayoutView="75" workbookViewId="0" topLeftCell="A1">
      <selection activeCell="A1" sqref="A1"/>
    </sheetView>
  </sheetViews>
  <sheetFormatPr defaultColWidth="9.00390625" defaultRowHeight="14.25"/>
  <cols>
    <col min="1" max="1" width="4.25390625" style="2" customWidth="1"/>
    <col min="2" max="2" width="57.50390625" style="2" customWidth="1"/>
    <col min="3" max="3" width="20.25390625" style="2" customWidth="1"/>
    <col min="4" max="4" width="9.125" style="2" customWidth="1"/>
    <col min="5" max="5" width="9.25390625" style="2" customWidth="1"/>
    <col min="6" max="6" width="9.375" style="2" customWidth="1"/>
    <col min="7" max="7" width="10.125" style="2" customWidth="1"/>
    <col min="8" max="8" width="8.00390625" style="2" customWidth="1"/>
    <col min="9" max="9" width="11.125" style="2" customWidth="1"/>
    <col min="10" max="16384" width="8.00390625" style="2" customWidth="1"/>
  </cols>
  <sheetData>
    <row r="1" spans="1:9" ht="12.75">
      <c r="A1" s="2" t="str">
        <f>'HY 2003analysts schs index '!A1</f>
        <v>Date: 29 July 2003</v>
      </c>
      <c r="I1" s="53" t="s">
        <v>355</v>
      </c>
    </row>
    <row r="3" ht="12.75">
      <c r="A3" s="11" t="s">
        <v>162</v>
      </c>
    </row>
    <row r="4" ht="12.75">
      <c r="A4" s="11"/>
    </row>
    <row r="5" ht="12.75">
      <c r="A5" s="12" t="s">
        <v>153</v>
      </c>
    </row>
    <row r="6" spans="4:9" ht="12.75">
      <c r="D6" s="4"/>
      <c r="E6" s="4"/>
      <c r="F6" s="4"/>
      <c r="G6" s="4"/>
      <c r="H6" s="4"/>
      <c r="I6" s="4"/>
    </row>
    <row r="7" spans="1:9" ht="12.75">
      <c r="A7" s="5"/>
      <c r="D7" s="4"/>
      <c r="E7" s="4"/>
      <c r="F7" s="4"/>
      <c r="G7" s="4"/>
      <c r="H7" s="4"/>
      <c r="I7" s="4"/>
    </row>
    <row r="8" spans="1:9" ht="12.75">
      <c r="A8" s="5" t="s">
        <v>165</v>
      </c>
      <c r="D8" s="4"/>
      <c r="E8" s="4"/>
      <c r="F8" s="4"/>
      <c r="G8" s="4"/>
      <c r="H8" s="4"/>
      <c r="I8" s="4"/>
    </row>
    <row r="9" spans="1:9" ht="12.75">
      <c r="A9" s="5"/>
      <c r="D9" s="4"/>
      <c r="E9" s="4"/>
      <c r="F9" s="4"/>
      <c r="G9" s="4"/>
      <c r="H9" s="4"/>
      <c r="I9" s="4"/>
    </row>
    <row r="10" spans="4:9" ht="12.75">
      <c r="D10" s="4"/>
      <c r="E10" s="4"/>
      <c r="F10" s="4"/>
      <c r="G10" s="4"/>
      <c r="H10" s="4"/>
      <c r="I10" s="4"/>
    </row>
    <row r="11" spans="4:9" ht="12.75">
      <c r="D11" s="13"/>
      <c r="E11" s="13"/>
      <c r="F11" s="13"/>
      <c r="G11" s="13"/>
      <c r="H11" s="13" t="s">
        <v>163</v>
      </c>
      <c r="I11" s="13"/>
    </row>
    <row r="12" spans="4:9" ht="12.75">
      <c r="D12" s="13"/>
      <c r="E12" s="13"/>
      <c r="F12" s="13"/>
      <c r="G12" s="13"/>
      <c r="H12" s="13" t="s">
        <v>164</v>
      </c>
      <c r="I12" s="13"/>
    </row>
    <row r="13" spans="4:9" ht="12.75">
      <c r="D13" s="13"/>
      <c r="E13" s="13"/>
      <c r="F13" s="13"/>
      <c r="G13" s="13" t="s">
        <v>166</v>
      </c>
      <c r="H13" s="13" t="s">
        <v>167</v>
      </c>
      <c r="I13" s="13" t="s">
        <v>168</v>
      </c>
    </row>
    <row r="14" spans="4:9" ht="12.75">
      <c r="D14" s="13" t="s">
        <v>169</v>
      </c>
      <c r="E14" s="13" t="s">
        <v>170</v>
      </c>
      <c r="F14" s="13" t="s">
        <v>171</v>
      </c>
      <c r="G14" s="13" t="s">
        <v>172</v>
      </c>
      <c r="H14" s="13" t="s">
        <v>172</v>
      </c>
      <c r="I14" s="13" t="s">
        <v>173</v>
      </c>
    </row>
    <row r="15" spans="1:9" ht="12.75">
      <c r="A15" s="14" t="s">
        <v>356</v>
      </c>
      <c r="B15" s="10"/>
      <c r="C15" s="10"/>
      <c r="D15" s="15" t="s">
        <v>175</v>
      </c>
      <c r="E15" s="15" t="s">
        <v>175</v>
      </c>
      <c r="F15" s="15" t="s">
        <v>175</v>
      </c>
      <c r="G15" s="15" t="s">
        <v>175</v>
      </c>
      <c r="H15" s="15" t="s">
        <v>175</v>
      </c>
      <c r="I15" s="15" t="s">
        <v>176</v>
      </c>
    </row>
    <row r="17" spans="4:9" ht="12.75">
      <c r="D17" s="83"/>
      <c r="E17" s="83"/>
      <c r="F17" s="83"/>
      <c r="G17" s="83"/>
      <c r="H17" s="83"/>
      <c r="I17" s="83"/>
    </row>
    <row r="18" spans="1:9" ht="12.75">
      <c r="A18" s="2" t="s">
        <v>177</v>
      </c>
      <c r="D18" s="16"/>
      <c r="E18" s="16"/>
      <c r="F18" s="16"/>
      <c r="G18" s="16"/>
      <c r="H18" s="16"/>
      <c r="I18" s="17"/>
    </row>
    <row r="19" spans="1:9" ht="12.75">
      <c r="A19" s="2" t="s">
        <v>178</v>
      </c>
      <c r="D19" s="16">
        <v>172</v>
      </c>
      <c r="E19" s="16">
        <v>-52</v>
      </c>
      <c r="F19" s="16">
        <f>SUM(D19:E19)</f>
        <v>120</v>
      </c>
      <c r="G19" s="56">
        <v>5</v>
      </c>
      <c r="H19" s="16">
        <f>SUM(F19:G19)</f>
        <v>125</v>
      </c>
      <c r="I19" s="17">
        <f>(H19/1995)*100</f>
        <v>6.265664160401002</v>
      </c>
    </row>
    <row r="20" spans="4:9" ht="12.75">
      <c r="D20" s="16"/>
      <c r="E20" s="16"/>
      <c r="F20" s="16"/>
      <c r="G20" s="16"/>
      <c r="H20" s="16"/>
      <c r="I20" s="17"/>
    </row>
    <row r="21" spans="1:9" ht="12.75">
      <c r="A21" s="2" t="s">
        <v>179</v>
      </c>
      <c r="D21" s="16">
        <v>-49</v>
      </c>
      <c r="E21" s="18"/>
      <c r="F21" s="16">
        <f>SUM(D21:E21)</f>
        <v>-49</v>
      </c>
      <c r="G21" s="18"/>
      <c r="H21" s="16">
        <f>SUM(F21:G21)</f>
        <v>-49</v>
      </c>
      <c r="I21" s="17">
        <f>(H21/1995)*100</f>
        <v>-2.456140350877193</v>
      </c>
    </row>
    <row r="22" spans="4:9" ht="12.75">
      <c r="D22" s="16"/>
      <c r="E22" s="16"/>
      <c r="F22" s="16"/>
      <c r="G22" s="16"/>
      <c r="H22" s="16"/>
      <c r="I22" s="17"/>
    </row>
    <row r="23" spans="1:9" ht="12.75">
      <c r="A23" s="2" t="s">
        <v>357</v>
      </c>
      <c r="D23" s="16"/>
      <c r="E23" s="16"/>
      <c r="F23" s="16"/>
      <c r="G23" s="16"/>
      <c r="H23" s="16"/>
      <c r="I23" s="17"/>
    </row>
    <row r="24" spans="1:9" ht="12.75">
      <c r="A24" s="140" t="s">
        <v>620</v>
      </c>
      <c r="D24" s="16">
        <v>72</v>
      </c>
      <c r="E24" s="16">
        <v>-9</v>
      </c>
      <c r="F24" s="16">
        <f>SUM(D24:E24)</f>
        <v>63</v>
      </c>
      <c r="G24" s="146"/>
      <c r="H24" s="16">
        <f>SUM(F24:G24)</f>
        <v>63</v>
      </c>
      <c r="I24" s="17">
        <f>(H24/1995)*100</f>
        <v>3.1578947368421053</v>
      </c>
    </row>
    <row r="25" spans="4:9" ht="12.75">
      <c r="D25" s="16"/>
      <c r="E25" s="16"/>
      <c r="F25" s="16"/>
      <c r="G25" s="16"/>
      <c r="H25" s="16"/>
      <c r="I25" s="17"/>
    </row>
    <row r="26" spans="1:9" ht="12.75">
      <c r="A26" s="2" t="s">
        <v>180</v>
      </c>
      <c r="D26" s="19">
        <f>SUM(D18:D25)</f>
        <v>195</v>
      </c>
      <c r="E26" s="19">
        <v>-61</v>
      </c>
      <c r="F26" s="19">
        <f>SUM(F18:F25)</f>
        <v>134</v>
      </c>
      <c r="G26" s="19">
        <f>SUM(G18:G25)</f>
        <v>5</v>
      </c>
      <c r="H26" s="19">
        <f>SUM(H18:H25)</f>
        <v>139</v>
      </c>
      <c r="I26" s="196">
        <f>SUM(I18:I25)</f>
        <v>6.967418546365915</v>
      </c>
    </row>
    <row r="29" spans="1:9" ht="12.75">
      <c r="A29" s="20" t="s">
        <v>231</v>
      </c>
      <c r="I29" s="22"/>
    </row>
    <row r="30" ht="12.75">
      <c r="I30" s="22"/>
    </row>
    <row r="31" spans="1:3" ht="12.75">
      <c r="A31" s="140" t="s">
        <v>358</v>
      </c>
      <c r="B31" s="139" t="s">
        <v>636</v>
      </c>
      <c r="C31" s="6"/>
    </row>
    <row r="33" ht="12.75">
      <c r="B33" s="140"/>
    </row>
  </sheetData>
  <printOptions/>
  <pageMargins left="0.75" right="0.75" top="0.81" bottom="1.12" header="0.5" footer="0.5"/>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L66"/>
  <sheetViews>
    <sheetView showGridLines="0" zoomScale="75" zoomScaleNormal="75" zoomScaleSheetLayoutView="75" workbookViewId="0" topLeftCell="A1">
      <selection activeCell="A1" sqref="A1"/>
    </sheetView>
  </sheetViews>
  <sheetFormatPr defaultColWidth="9.00390625" defaultRowHeight="14.25"/>
  <cols>
    <col min="1" max="1" width="3.875" style="2" customWidth="1"/>
    <col min="2" max="5" width="8.00390625" style="2" customWidth="1"/>
    <col min="6" max="10" width="11.125" style="2" customWidth="1"/>
    <col min="11" max="11" width="10.625" style="2" customWidth="1"/>
    <col min="12" max="12" width="6.375" style="2" customWidth="1"/>
    <col min="13" max="16384" width="8.00390625" style="2" customWidth="1"/>
  </cols>
  <sheetData>
    <row r="1" spans="1:11" ht="12.75">
      <c r="A1" s="2" t="str">
        <f>'HY 2003analysts schs index '!A1</f>
        <v>Date: 29 July 2003</v>
      </c>
      <c r="K1" s="59" t="s">
        <v>359</v>
      </c>
    </row>
    <row r="3" ht="12.75">
      <c r="A3" s="11" t="s">
        <v>162</v>
      </c>
    </row>
    <row r="4" ht="12.75">
      <c r="A4" s="11"/>
    </row>
    <row r="5" ht="12.75">
      <c r="A5" s="12" t="s">
        <v>153</v>
      </c>
    </row>
    <row r="6" ht="12.75">
      <c r="A6" s="12"/>
    </row>
    <row r="7" spans="6:11" ht="12.75">
      <c r="F7" s="577" t="s">
        <v>216</v>
      </c>
      <c r="G7" s="577"/>
      <c r="H7" s="68" t="s">
        <v>240</v>
      </c>
      <c r="I7" s="577" t="s">
        <v>216</v>
      </c>
      <c r="J7" s="577"/>
      <c r="K7" s="68" t="s">
        <v>240</v>
      </c>
    </row>
    <row r="8" spans="6:11" ht="12.75">
      <c r="F8" s="13">
        <v>2003</v>
      </c>
      <c r="G8" s="13">
        <v>2002</v>
      </c>
      <c r="H8" s="13">
        <v>2002</v>
      </c>
      <c r="I8" s="13">
        <v>2003</v>
      </c>
      <c r="J8" s="13">
        <v>2002</v>
      </c>
      <c r="K8" s="13">
        <v>2002</v>
      </c>
    </row>
    <row r="9" spans="1:11" ht="12.75">
      <c r="A9" s="14" t="s">
        <v>154</v>
      </c>
      <c r="B9" s="10"/>
      <c r="C9" s="10"/>
      <c r="D9" s="10"/>
      <c r="E9" s="10"/>
      <c r="F9" s="15" t="s">
        <v>279</v>
      </c>
      <c r="G9" s="15" t="s">
        <v>279</v>
      </c>
      <c r="H9" s="15" t="s">
        <v>279</v>
      </c>
      <c r="I9" s="15" t="s">
        <v>175</v>
      </c>
      <c r="J9" s="15" t="s">
        <v>175</v>
      </c>
      <c r="K9" s="15" t="s">
        <v>175</v>
      </c>
    </row>
    <row r="11" spans="1:11" ht="12.75">
      <c r="A11" s="9" t="s">
        <v>360</v>
      </c>
      <c r="E11" s="84"/>
      <c r="F11" s="41"/>
      <c r="G11" s="41"/>
      <c r="H11" s="41"/>
      <c r="I11" s="41"/>
      <c r="J11" s="41"/>
      <c r="K11" s="41"/>
    </row>
    <row r="12" spans="5:11" ht="12.75">
      <c r="E12" s="84"/>
      <c r="F12" s="41"/>
      <c r="G12" s="41"/>
      <c r="H12" s="41"/>
      <c r="I12" s="41"/>
      <c r="J12" s="41"/>
      <c r="K12" s="41"/>
    </row>
    <row r="13" spans="2:11" ht="12.75">
      <c r="B13" s="140" t="s">
        <v>96</v>
      </c>
      <c r="E13" s="84"/>
      <c r="F13" s="41"/>
      <c r="G13" s="41"/>
      <c r="H13" s="41"/>
      <c r="I13" s="41"/>
      <c r="J13" s="41"/>
      <c r="K13" s="41"/>
    </row>
    <row r="14" spans="2:11" ht="12.75">
      <c r="B14" s="140" t="s">
        <v>97</v>
      </c>
      <c r="E14" s="84"/>
      <c r="F14" s="41">
        <v>124</v>
      </c>
      <c r="G14" s="41">
        <v>202</v>
      </c>
      <c r="H14" s="41">
        <v>209</v>
      </c>
      <c r="I14" s="41">
        <v>77</v>
      </c>
      <c r="J14" s="41">
        <v>140</v>
      </c>
      <c r="K14" s="41">
        <v>139</v>
      </c>
    </row>
    <row r="15" spans="5:11" ht="12.75">
      <c r="E15" s="84"/>
      <c r="F15" s="41"/>
      <c r="G15" s="41"/>
      <c r="H15" s="41"/>
      <c r="I15" s="41"/>
      <c r="J15" s="41"/>
      <c r="K15" s="41"/>
    </row>
    <row r="16" spans="2:11" ht="12.75">
      <c r="B16" s="2" t="s">
        <v>361</v>
      </c>
      <c r="E16" s="84"/>
      <c r="F16" s="41">
        <v>14</v>
      </c>
      <c r="G16" s="41">
        <v>14</v>
      </c>
      <c r="H16" s="41">
        <v>21</v>
      </c>
      <c r="I16" s="41">
        <v>9</v>
      </c>
      <c r="J16" s="41">
        <v>10</v>
      </c>
      <c r="K16" s="41">
        <v>14</v>
      </c>
    </row>
    <row r="17" spans="5:11" ht="12.75">
      <c r="E17" s="84"/>
      <c r="F17" s="85"/>
      <c r="G17" s="85"/>
      <c r="H17" s="85"/>
      <c r="I17" s="85"/>
      <c r="J17" s="85"/>
      <c r="K17" s="85"/>
    </row>
    <row r="18" spans="1:11" ht="12.75">
      <c r="A18" s="9" t="s">
        <v>362</v>
      </c>
      <c r="E18" s="84"/>
      <c r="F18" s="86">
        <f aca="true" t="shared" si="0" ref="F18:K18">SUM(F14:F16)</f>
        <v>138</v>
      </c>
      <c r="G18" s="86">
        <f t="shared" si="0"/>
        <v>216</v>
      </c>
      <c r="H18" s="86">
        <f t="shared" si="0"/>
        <v>230</v>
      </c>
      <c r="I18" s="86">
        <f t="shared" si="0"/>
        <v>86</v>
      </c>
      <c r="J18" s="86">
        <f t="shared" si="0"/>
        <v>150</v>
      </c>
      <c r="K18" s="86">
        <f t="shared" si="0"/>
        <v>153</v>
      </c>
    </row>
    <row r="19" spans="5:11" ht="12.75">
      <c r="E19" s="84"/>
      <c r="F19" s="84"/>
      <c r="G19" s="84"/>
      <c r="H19" s="41"/>
      <c r="I19" s="41"/>
      <c r="J19" s="41"/>
      <c r="K19" s="41"/>
    </row>
    <row r="20" spans="1:11" ht="12.75">
      <c r="A20" s="2" t="s">
        <v>363</v>
      </c>
      <c r="E20" s="84"/>
      <c r="F20" s="84"/>
      <c r="G20" s="84"/>
      <c r="H20" s="84"/>
      <c r="I20" s="87">
        <v>1.61</v>
      </c>
      <c r="J20" s="87">
        <v>1.44</v>
      </c>
      <c r="K20" s="87">
        <v>1.5</v>
      </c>
    </row>
    <row r="21" spans="5:11" ht="12.75">
      <c r="E21" s="84"/>
      <c r="F21" s="84"/>
      <c r="G21" s="84"/>
      <c r="H21" s="84"/>
      <c r="I21" s="87"/>
      <c r="J21" s="87"/>
      <c r="K21" s="87"/>
    </row>
    <row r="22" spans="5:11" ht="12.75">
      <c r="E22" s="84"/>
      <c r="F22" s="84"/>
      <c r="G22" s="84"/>
      <c r="H22" s="84"/>
      <c r="I22" s="84"/>
      <c r="J22" s="84"/>
      <c r="K22" s="84"/>
    </row>
    <row r="23" ht="12.75">
      <c r="A23" s="20" t="s">
        <v>255</v>
      </c>
    </row>
    <row r="25" spans="1:11" ht="12.75">
      <c r="A25" s="2" t="s">
        <v>364</v>
      </c>
      <c r="B25" s="20" t="s">
        <v>365</v>
      </c>
      <c r="I25" s="88"/>
      <c r="J25" s="88"/>
      <c r="K25" s="89"/>
    </row>
    <row r="26" spans="9:11" ht="12.75">
      <c r="I26" s="47"/>
      <c r="J26" s="47"/>
      <c r="K26" s="47"/>
    </row>
    <row r="27" spans="2:12" ht="12.75">
      <c r="B27" s="90" t="s">
        <v>366</v>
      </c>
      <c r="C27" s="90"/>
      <c r="D27" s="90"/>
      <c r="E27" s="90"/>
      <c r="F27" s="90"/>
      <c r="G27" s="90"/>
      <c r="H27" s="90"/>
      <c r="I27" s="90"/>
      <c r="J27" s="91" t="s">
        <v>165</v>
      </c>
      <c r="K27" s="92"/>
      <c r="L27" s="90"/>
    </row>
    <row r="28" spans="2:12" ht="12.75">
      <c r="B28" s="90" t="s">
        <v>367</v>
      </c>
      <c r="C28" s="90"/>
      <c r="D28" s="90"/>
      <c r="E28" s="90"/>
      <c r="F28" s="90"/>
      <c r="G28" s="90"/>
      <c r="H28" s="90"/>
      <c r="I28" s="93"/>
      <c r="J28" s="94" t="s">
        <v>279</v>
      </c>
      <c r="K28" s="94" t="s">
        <v>175</v>
      </c>
      <c r="L28" s="90"/>
    </row>
    <row r="29" spans="2:12" ht="12.75">
      <c r="B29" s="90"/>
      <c r="C29" s="90"/>
      <c r="D29" s="90"/>
      <c r="E29" s="90"/>
      <c r="F29" s="90"/>
      <c r="G29" s="90"/>
      <c r="H29" s="90"/>
      <c r="I29" s="93"/>
      <c r="J29" s="93"/>
      <c r="K29" s="90"/>
      <c r="L29" s="90"/>
    </row>
    <row r="30" spans="2:12" ht="12.75">
      <c r="B30" s="90"/>
      <c r="C30" s="90"/>
      <c r="D30" s="265" t="s">
        <v>67</v>
      </c>
      <c r="E30" s="90"/>
      <c r="F30" s="90"/>
      <c r="G30" s="90"/>
      <c r="H30" s="90"/>
      <c r="I30" s="93"/>
      <c r="J30" s="16">
        <v>-111</v>
      </c>
      <c r="K30" s="16">
        <v>-69</v>
      </c>
      <c r="L30" s="90"/>
    </row>
    <row r="31" ht="12.75">
      <c r="I31" s="16"/>
    </row>
    <row r="32" spans="4:11" ht="12.75">
      <c r="D32" s="2" t="s">
        <v>368</v>
      </c>
      <c r="I32" s="16"/>
      <c r="J32" s="16">
        <v>27</v>
      </c>
      <c r="K32" s="16">
        <v>17</v>
      </c>
    </row>
    <row r="33" spans="9:11" ht="12.75">
      <c r="I33" s="16"/>
      <c r="J33" s="16"/>
      <c r="K33" s="16"/>
    </row>
    <row r="34" spans="9:10" ht="12.75">
      <c r="I34" s="16"/>
      <c r="J34" s="16"/>
    </row>
    <row r="35" spans="1:10" ht="12.75">
      <c r="A35" s="2" t="s">
        <v>369</v>
      </c>
      <c r="B35" s="20" t="s">
        <v>68</v>
      </c>
      <c r="I35" s="16"/>
      <c r="J35" s="16"/>
    </row>
    <row r="36" spans="9:10" ht="12.75">
      <c r="I36" s="16"/>
      <c r="J36" s="16"/>
    </row>
    <row r="37" spans="2:9" ht="12.75">
      <c r="B37" s="140" t="s">
        <v>69</v>
      </c>
      <c r="H37" s="59"/>
      <c r="I37" s="95"/>
    </row>
    <row r="38" spans="8:9" ht="12.75">
      <c r="H38" s="37"/>
      <c r="I38" s="64"/>
    </row>
    <row r="39" spans="9:11" ht="12.75">
      <c r="I39" s="16"/>
      <c r="J39" s="91" t="s">
        <v>165</v>
      </c>
      <c r="K39" s="92"/>
    </row>
    <row r="40" spans="9:11" ht="12.75">
      <c r="I40" s="16"/>
      <c r="J40" s="94" t="s">
        <v>279</v>
      </c>
      <c r="K40" s="94" t="s">
        <v>175</v>
      </c>
    </row>
    <row r="41" spans="9:10" ht="12.75">
      <c r="I41" s="16"/>
      <c r="J41" s="16"/>
    </row>
    <row r="42" spans="9:10" ht="12.75">
      <c r="I42" s="16"/>
      <c r="J42" s="16"/>
    </row>
    <row r="43" spans="9:10" ht="12.75">
      <c r="I43" s="16"/>
      <c r="J43" s="16"/>
    </row>
    <row r="44" spans="9:10" ht="12.75">
      <c r="I44" s="16"/>
      <c r="J44" s="16"/>
    </row>
    <row r="45" spans="6:11" ht="12.75">
      <c r="F45" s="41" t="s">
        <v>217</v>
      </c>
      <c r="I45" s="6">
        <v>1999</v>
      </c>
      <c r="J45" s="16">
        <v>-1</v>
      </c>
      <c r="K45" s="65">
        <v>-1</v>
      </c>
    </row>
    <row r="46" spans="8:11" ht="12.75">
      <c r="H46" s="41"/>
      <c r="I46" s="6">
        <v>2000</v>
      </c>
      <c r="J46" s="16">
        <v>-69</v>
      </c>
      <c r="K46" s="65">
        <v>-43</v>
      </c>
    </row>
    <row r="47" spans="8:11" ht="12.75">
      <c r="H47" s="41"/>
      <c r="I47" s="6">
        <v>2001</v>
      </c>
      <c r="J47" s="16">
        <v>-477</v>
      </c>
      <c r="K47" s="65">
        <v>-296</v>
      </c>
    </row>
    <row r="48" spans="8:11" ht="12.75">
      <c r="H48" s="41"/>
      <c r="I48" s="6">
        <v>2002</v>
      </c>
      <c r="J48" s="16">
        <v>-396</v>
      </c>
      <c r="K48" s="65">
        <v>-246</v>
      </c>
    </row>
    <row r="49" spans="8:11" ht="12.75">
      <c r="H49" s="41"/>
      <c r="I49" s="6" t="s">
        <v>219</v>
      </c>
      <c r="J49" s="19">
        <f>SUM(J45:J48)</f>
        <v>-943</v>
      </c>
      <c r="K49" s="66">
        <f>SUM(K45:K48)</f>
        <v>-586</v>
      </c>
    </row>
    <row r="50" spans="8:11" ht="12.75">
      <c r="H50" s="41"/>
      <c r="I50" s="16"/>
      <c r="J50" s="16"/>
      <c r="K50" s="65"/>
    </row>
    <row r="51" spans="6:11" ht="12.75">
      <c r="F51" s="140" t="s">
        <v>280</v>
      </c>
      <c r="H51" s="41"/>
      <c r="I51" s="16"/>
      <c r="J51" s="16">
        <f>J49/2</f>
        <v>-471.5</v>
      </c>
      <c r="K51" s="65">
        <f>J51/I20</f>
        <v>-292.85714285714283</v>
      </c>
    </row>
    <row r="52" spans="8:11" ht="12.75">
      <c r="H52" s="41"/>
      <c r="I52" s="16"/>
      <c r="J52" s="16"/>
      <c r="K52" s="65"/>
    </row>
    <row r="53" spans="6:11" ht="12.75">
      <c r="F53" s="2" t="s">
        <v>281</v>
      </c>
      <c r="H53" s="6"/>
      <c r="I53" s="16"/>
      <c r="J53" s="16">
        <v>-83</v>
      </c>
      <c r="K53" s="65">
        <f>J53/I20</f>
        <v>-51.5527950310559</v>
      </c>
    </row>
    <row r="54" spans="9:11" ht="12.75">
      <c r="I54" s="16"/>
      <c r="J54" s="16"/>
      <c r="K54" s="65"/>
    </row>
    <row r="55" spans="6:11" ht="12.75">
      <c r="F55" s="2" t="s">
        <v>282</v>
      </c>
      <c r="I55" s="16"/>
      <c r="J55" s="19">
        <f>SUM(J51:J53)</f>
        <v>-554.5</v>
      </c>
      <c r="K55" s="66">
        <f>J55/I20-1</f>
        <v>-345.4099378881987</v>
      </c>
    </row>
    <row r="56" spans="9:11" ht="12.75">
      <c r="I56" s="16"/>
      <c r="J56" s="16"/>
      <c r="K56" s="65"/>
    </row>
    <row r="57" spans="6:11" ht="12.75">
      <c r="F57" s="140" t="s">
        <v>98</v>
      </c>
      <c r="I57" s="16"/>
      <c r="J57" s="16">
        <v>-111</v>
      </c>
      <c r="K57" s="65">
        <f>J57/I20</f>
        <v>-68.94409937888199</v>
      </c>
    </row>
    <row r="58" spans="9:11" ht="12.75">
      <c r="I58" s="16"/>
      <c r="J58" s="16"/>
      <c r="K58" s="65"/>
    </row>
    <row r="59" spans="6:11" ht="12.75">
      <c r="F59" s="140" t="s">
        <v>7</v>
      </c>
      <c r="I59" s="16"/>
      <c r="J59" s="16">
        <f>J53-J57</f>
        <v>28</v>
      </c>
      <c r="K59" s="65">
        <f>J59/I20</f>
        <v>17.391304347826086</v>
      </c>
    </row>
    <row r="60" spans="6:10" ht="12.75">
      <c r="F60" s="140" t="s">
        <v>8</v>
      </c>
      <c r="I60" s="16"/>
      <c r="J60" s="16"/>
    </row>
    <row r="61" spans="6:10" ht="12.75">
      <c r="F61" s="140" t="s">
        <v>9</v>
      </c>
      <c r="I61" s="16"/>
      <c r="J61" s="16"/>
    </row>
    <row r="62" spans="9:10" ht="12.75">
      <c r="I62" s="16"/>
      <c r="J62" s="16"/>
    </row>
    <row r="63" spans="9:10" ht="12.75">
      <c r="I63" s="16"/>
      <c r="J63" s="16"/>
    </row>
    <row r="64" spans="1:6" ht="12.75">
      <c r="A64" s="2" t="s">
        <v>370</v>
      </c>
      <c r="B64" s="20" t="s">
        <v>371</v>
      </c>
      <c r="C64" s="9"/>
      <c r="D64" s="9"/>
      <c r="E64" s="9"/>
      <c r="F64" s="20"/>
    </row>
    <row r="66" ht="12.75">
      <c r="B66" s="140" t="s">
        <v>74</v>
      </c>
    </row>
  </sheetData>
  <mergeCells count="2">
    <mergeCell ref="F7:G7"/>
    <mergeCell ref="I7:J7"/>
  </mergeCells>
  <printOptions horizontalCentered="1" verticalCentered="1"/>
  <pageMargins left="0.66" right="0.1968503937007874" top="0.1968503937007874" bottom="0.8" header="0.11811023622047245" footer="0.11811023622047245"/>
  <pageSetup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Q78"/>
  <sheetViews>
    <sheetView showGridLines="0" zoomScale="75" zoomScaleNormal="75" zoomScaleSheetLayoutView="75" workbookViewId="0" topLeftCell="A1">
      <selection activeCell="A1" sqref="A1"/>
    </sheetView>
  </sheetViews>
  <sheetFormatPr defaultColWidth="9.00390625" defaultRowHeight="14.25"/>
  <cols>
    <col min="1" max="1" width="4.25390625" style="2" customWidth="1"/>
    <col min="2" max="2" width="3.50390625" style="2" customWidth="1"/>
    <col min="3" max="3" width="8.00390625" style="2" customWidth="1"/>
    <col min="4" max="4" width="8.50390625" style="2" customWidth="1"/>
    <col min="5" max="5" width="24.625" style="2" customWidth="1"/>
    <col min="6" max="6" width="1.4921875" style="2" customWidth="1"/>
    <col min="7" max="7" width="18.75390625" style="2" customWidth="1"/>
    <col min="8" max="8" width="14.50390625" style="2" customWidth="1"/>
    <col min="9" max="9" width="1.75390625" style="2" customWidth="1"/>
    <col min="10" max="10" width="14.125" style="2" customWidth="1"/>
    <col min="11" max="11" width="6.00390625" style="2" customWidth="1"/>
    <col min="12" max="12" width="8.00390625" style="2" customWidth="1"/>
    <col min="13" max="13" width="11.75390625" style="2" customWidth="1"/>
    <col min="14" max="16384" width="8.00390625" style="2" customWidth="1"/>
  </cols>
  <sheetData>
    <row r="1" spans="1:13" ht="12.75">
      <c r="A1" s="2" t="str">
        <f>'HY 2003analysts schs index '!A1</f>
        <v>Date: 29 July 2003</v>
      </c>
      <c r="H1" s="46"/>
      <c r="I1" s="46"/>
      <c r="J1" s="46"/>
      <c r="M1" s="59" t="s">
        <v>372</v>
      </c>
    </row>
    <row r="2" spans="8:10" ht="12.75">
      <c r="H2" s="46"/>
      <c r="I2" s="46"/>
      <c r="J2" s="46"/>
    </row>
    <row r="3" spans="1:10" ht="12.75">
      <c r="A3" s="11" t="s">
        <v>162</v>
      </c>
      <c r="H3" s="46"/>
      <c r="I3" s="46"/>
      <c r="J3" s="46"/>
    </row>
    <row r="4" spans="8:10" ht="12.75">
      <c r="H4" s="46"/>
      <c r="I4" s="46"/>
      <c r="J4" s="46"/>
    </row>
    <row r="5" spans="1:10" ht="12.75">
      <c r="A5" s="12" t="s">
        <v>153</v>
      </c>
      <c r="H5" s="46"/>
      <c r="I5" s="46"/>
      <c r="J5" s="46"/>
    </row>
    <row r="6" spans="1:10" ht="12.75">
      <c r="A6" s="12"/>
      <c r="J6" s="197" t="s">
        <v>165</v>
      </c>
    </row>
    <row r="7" spans="2:17" ht="12.75">
      <c r="B7" s="46"/>
      <c r="C7" s="46"/>
      <c r="D7" s="46"/>
      <c r="E7" s="46"/>
      <c r="F7" s="46"/>
      <c r="G7" s="46"/>
      <c r="H7" s="59"/>
      <c r="I7" s="46"/>
      <c r="J7" s="46"/>
      <c r="K7" s="46"/>
      <c r="L7" s="12"/>
      <c r="M7" s="46"/>
      <c r="N7" s="46"/>
      <c r="O7" s="11"/>
      <c r="P7" s="46"/>
      <c r="Q7" s="46"/>
    </row>
    <row r="8" spans="1:17" ht="12.75">
      <c r="A8" s="12"/>
      <c r="B8" s="46"/>
      <c r="C8" s="46"/>
      <c r="D8" s="46"/>
      <c r="E8" s="46"/>
      <c r="F8" s="46"/>
      <c r="G8" s="46"/>
      <c r="H8" s="46"/>
      <c r="I8" s="46"/>
      <c r="J8" s="46"/>
      <c r="K8" s="46"/>
      <c r="L8" s="12"/>
      <c r="M8" s="46"/>
      <c r="N8" s="46"/>
      <c r="O8" s="11"/>
      <c r="P8" s="46"/>
      <c r="Q8" s="46"/>
    </row>
    <row r="9" spans="1:17" ht="12.75">
      <c r="A9" s="12"/>
      <c r="B9" s="46"/>
      <c r="C9" s="46"/>
      <c r="D9" s="46"/>
      <c r="E9" s="46"/>
      <c r="F9" s="46"/>
      <c r="G9" s="46"/>
      <c r="I9" s="46"/>
      <c r="K9" s="46"/>
      <c r="L9" s="12"/>
      <c r="M9" s="46"/>
      <c r="N9" s="46"/>
      <c r="O9" s="11"/>
      <c r="P9" s="46"/>
      <c r="Q9" s="46"/>
    </row>
    <row r="10" spans="1:17" ht="12.75">
      <c r="A10" s="12"/>
      <c r="B10" s="46"/>
      <c r="C10" s="46"/>
      <c r="D10" s="46"/>
      <c r="E10" s="46"/>
      <c r="F10" s="46"/>
      <c r="G10" s="46"/>
      <c r="I10" s="46"/>
      <c r="J10" s="46"/>
      <c r="K10" s="46"/>
      <c r="L10" s="12"/>
      <c r="M10" s="46"/>
      <c r="N10" s="46"/>
      <c r="O10" s="11"/>
      <c r="P10" s="46"/>
      <c r="Q10" s="46"/>
    </row>
    <row r="11" spans="1:17" ht="12.75">
      <c r="A11" s="12"/>
      <c r="B11" s="46"/>
      <c r="C11" s="46"/>
      <c r="D11" s="46"/>
      <c r="E11" s="46"/>
      <c r="F11" s="46"/>
      <c r="G11" s="46"/>
      <c r="I11" s="46"/>
      <c r="J11" s="46"/>
      <c r="K11" s="46"/>
      <c r="L11" s="12"/>
      <c r="M11" s="46"/>
      <c r="N11" s="46"/>
      <c r="O11" s="11"/>
      <c r="P11" s="46"/>
      <c r="Q11" s="46"/>
    </row>
    <row r="12" spans="8:13" ht="12.75">
      <c r="H12" s="13" t="s">
        <v>491</v>
      </c>
      <c r="I12" s="4"/>
      <c r="K12" s="4"/>
      <c r="L12" s="4"/>
      <c r="M12" s="4"/>
    </row>
    <row r="13" spans="8:13" ht="12.75">
      <c r="H13" s="13" t="s">
        <v>492</v>
      </c>
      <c r="I13" s="4"/>
      <c r="J13" s="11" t="s">
        <v>373</v>
      </c>
      <c r="K13" s="4"/>
      <c r="L13" s="4"/>
      <c r="M13" s="4"/>
    </row>
    <row r="14" spans="8:14" ht="12.75">
      <c r="H14" s="13" t="s">
        <v>493</v>
      </c>
      <c r="I14" s="13"/>
      <c r="J14" s="13" t="s">
        <v>374</v>
      </c>
      <c r="K14" s="13"/>
      <c r="L14" s="13"/>
      <c r="M14" s="13" t="s">
        <v>375</v>
      </c>
      <c r="N14" s="48"/>
    </row>
    <row r="15" spans="8:14" ht="12.75">
      <c r="H15" s="13" t="s">
        <v>494</v>
      </c>
      <c r="I15" s="13"/>
      <c r="J15" s="13" t="s">
        <v>376</v>
      </c>
      <c r="K15" s="13"/>
      <c r="L15" s="4"/>
      <c r="M15" s="13" t="s">
        <v>377</v>
      </c>
      <c r="N15" s="48"/>
    </row>
    <row r="16" spans="8:14" ht="12.75">
      <c r="H16" s="13" t="s">
        <v>495</v>
      </c>
      <c r="I16" s="13"/>
      <c r="J16" s="13" t="s">
        <v>378</v>
      </c>
      <c r="K16" s="13"/>
      <c r="L16" s="4"/>
      <c r="M16" s="13" t="s">
        <v>379</v>
      </c>
      <c r="N16" s="48"/>
    </row>
    <row r="17" spans="1:14" ht="12.75">
      <c r="A17" s="4" t="s">
        <v>380</v>
      </c>
      <c r="H17" s="13" t="s">
        <v>486</v>
      </c>
      <c r="I17" s="13"/>
      <c r="J17" s="13" t="s">
        <v>487</v>
      </c>
      <c r="K17" s="13"/>
      <c r="L17" s="573" t="s">
        <v>381</v>
      </c>
      <c r="M17" s="582"/>
      <c r="N17" s="48"/>
    </row>
    <row r="18" spans="1:14" ht="12.75">
      <c r="A18" s="14" t="s">
        <v>382</v>
      </c>
      <c r="B18" s="10"/>
      <c r="C18" s="10"/>
      <c r="D18" s="10"/>
      <c r="E18" s="10"/>
      <c r="F18" s="10"/>
      <c r="G18" s="10"/>
      <c r="H18" s="15" t="s">
        <v>383</v>
      </c>
      <c r="I18" s="15"/>
      <c r="J18" s="15" t="s">
        <v>383</v>
      </c>
      <c r="K18" s="15"/>
      <c r="L18" s="15" t="s">
        <v>383</v>
      </c>
      <c r="M18" s="15" t="s">
        <v>175</v>
      </c>
      <c r="N18" s="48"/>
    </row>
    <row r="20" spans="1:10" ht="12.75">
      <c r="A20" s="4" t="s">
        <v>602</v>
      </c>
      <c r="H20" s="41"/>
      <c r="I20" s="41"/>
      <c r="J20" s="41"/>
    </row>
    <row r="21" spans="8:13" ht="12.75">
      <c r="H21" s="16"/>
      <c r="I21" s="16"/>
      <c r="J21" s="16"/>
      <c r="K21" s="16"/>
      <c r="L21" s="16"/>
      <c r="M21" s="16"/>
    </row>
    <row r="22" spans="2:13" ht="12.75">
      <c r="B22" s="2" t="s">
        <v>145</v>
      </c>
      <c r="H22" s="16">
        <f>207+1</f>
        <v>208</v>
      </c>
      <c r="I22" s="16"/>
      <c r="J22" s="16">
        <v>-84</v>
      </c>
      <c r="K22" s="16"/>
      <c r="L22" s="16">
        <f>SUM(H22:J22)</f>
        <v>124</v>
      </c>
      <c r="M22" s="16">
        <v>77</v>
      </c>
    </row>
    <row r="23" spans="8:13" ht="12.75">
      <c r="H23" s="16"/>
      <c r="I23" s="16"/>
      <c r="J23" s="16"/>
      <c r="K23" s="16"/>
      <c r="L23" s="16"/>
      <c r="M23" s="16"/>
    </row>
    <row r="24" spans="2:13" ht="12.75">
      <c r="B24" s="2" t="s">
        <v>384</v>
      </c>
      <c r="H24" s="16"/>
      <c r="I24" s="16"/>
      <c r="J24" s="16"/>
      <c r="K24" s="16"/>
      <c r="L24" s="16"/>
      <c r="M24" s="16"/>
    </row>
    <row r="25" spans="2:13" ht="12.75">
      <c r="B25" s="2" t="s">
        <v>385</v>
      </c>
      <c r="H25" s="16">
        <v>-87</v>
      </c>
      <c r="I25" s="16"/>
      <c r="J25" s="16">
        <v>87</v>
      </c>
      <c r="K25" s="16"/>
      <c r="L25" s="16"/>
      <c r="M25" s="16"/>
    </row>
    <row r="26" spans="8:13" ht="12.75">
      <c r="H26" s="16"/>
      <c r="I26" s="16"/>
      <c r="J26" s="16"/>
      <c r="K26" s="16"/>
      <c r="L26" s="16"/>
      <c r="M26" s="16"/>
    </row>
    <row r="27" spans="2:13" ht="12.75">
      <c r="B27" s="140" t="s">
        <v>75</v>
      </c>
      <c r="H27" s="16"/>
      <c r="I27" s="16"/>
      <c r="J27" s="16">
        <v>37</v>
      </c>
      <c r="K27" s="16"/>
      <c r="L27" s="16">
        <f>SUM(H27:J27)</f>
        <v>37</v>
      </c>
      <c r="M27" s="16">
        <v>22</v>
      </c>
    </row>
    <row r="28" spans="8:13" ht="12.75">
      <c r="H28" s="16"/>
      <c r="I28" s="16"/>
      <c r="J28" s="16"/>
      <c r="K28" s="16"/>
      <c r="L28" s="16"/>
      <c r="M28" s="16"/>
    </row>
    <row r="29" spans="2:13" ht="12.75">
      <c r="B29" s="140" t="s">
        <v>76</v>
      </c>
      <c r="H29" s="16">
        <v>-3</v>
      </c>
      <c r="I29" s="16"/>
      <c r="J29" s="16"/>
      <c r="K29" s="16"/>
      <c r="L29" s="16">
        <f>SUM(H29:J29)</f>
        <v>-3</v>
      </c>
      <c r="M29" s="16">
        <v>-2</v>
      </c>
    </row>
    <row r="30" spans="8:13" ht="12.75">
      <c r="H30" s="58"/>
      <c r="I30" s="58"/>
      <c r="J30" s="58"/>
      <c r="K30" s="58"/>
      <c r="L30" s="58"/>
      <c r="M30" s="58"/>
    </row>
    <row r="31" spans="2:13" ht="12.75">
      <c r="B31" s="2" t="s">
        <v>386</v>
      </c>
      <c r="H31" s="19">
        <f>SUM(H22:H29)</f>
        <v>118</v>
      </c>
      <c r="I31" s="19"/>
      <c r="J31" s="19">
        <f>SUM(J22:J27)</f>
        <v>40</v>
      </c>
      <c r="K31" s="19"/>
      <c r="L31" s="19">
        <f>SUM(H31:J31)</f>
        <v>158</v>
      </c>
      <c r="M31" s="19">
        <f>SUM(M22:M29)</f>
        <v>97</v>
      </c>
    </row>
    <row r="32" spans="8:13" ht="12.75">
      <c r="H32" s="16"/>
      <c r="I32" s="16"/>
      <c r="J32" s="16"/>
      <c r="K32" s="16"/>
      <c r="L32" s="16"/>
      <c r="M32" s="16"/>
    </row>
    <row r="33" spans="2:13" ht="12.75">
      <c r="B33" s="2" t="s">
        <v>387</v>
      </c>
      <c r="H33" s="16"/>
      <c r="I33" s="16"/>
      <c r="J33" s="16"/>
      <c r="K33" s="16"/>
      <c r="L33" s="16"/>
      <c r="M33" s="16"/>
    </row>
    <row r="34" spans="8:13" ht="12.75">
      <c r="H34" s="16"/>
      <c r="I34" s="16"/>
      <c r="J34" s="16"/>
      <c r="K34" s="16"/>
      <c r="L34" s="16"/>
      <c r="M34" s="16"/>
    </row>
    <row r="35" spans="3:13" ht="12.75">
      <c r="C35" s="140" t="s">
        <v>77</v>
      </c>
      <c r="H35" s="16">
        <v>-73</v>
      </c>
      <c r="I35" s="16"/>
      <c r="J35" s="16">
        <v>30</v>
      </c>
      <c r="K35" s="16"/>
      <c r="L35" s="16">
        <f>SUM(H35:J35)</f>
        <v>-43</v>
      </c>
      <c r="M35" s="16">
        <v>-27</v>
      </c>
    </row>
    <row r="36" spans="3:13" ht="12.75">
      <c r="C36" s="140" t="s">
        <v>621</v>
      </c>
      <c r="H36" s="16">
        <v>31</v>
      </c>
      <c r="I36" s="16"/>
      <c r="J36" s="16">
        <v>-31</v>
      </c>
      <c r="K36" s="16"/>
      <c r="L36" s="16"/>
      <c r="M36" s="16"/>
    </row>
    <row r="37" spans="3:13" ht="12.75">
      <c r="C37" s="2" t="s">
        <v>388</v>
      </c>
      <c r="H37" s="16"/>
      <c r="I37" s="16"/>
      <c r="J37" s="16">
        <v>-13</v>
      </c>
      <c r="K37" s="16"/>
      <c r="L37" s="16">
        <f>SUM(H37:J37)</f>
        <v>-13</v>
      </c>
      <c r="M37" s="16">
        <v>-7</v>
      </c>
    </row>
    <row r="38" spans="8:13" ht="12.75">
      <c r="H38" s="16"/>
      <c r="I38" s="16"/>
      <c r="J38" s="16"/>
      <c r="K38" s="16"/>
      <c r="L38" s="16"/>
      <c r="M38" s="16"/>
    </row>
    <row r="39" spans="3:13" ht="12.75">
      <c r="C39" s="140" t="s">
        <v>584</v>
      </c>
      <c r="H39" s="19">
        <f>SUM(H35:H37)</f>
        <v>-42</v>
      </c>
      <c r="I39" s="19"/>
      <c r="J39" s="19">
        <f>SUM(J35:J37)</f>
        <v>-14</v>
      </c>
      <c r="K39" s="19"/>
      <c r="L39" s="19">
        <f>SUM(H39:J39)</f>
        <v>-56</v>
      </c>
      <c r="M39" s="19">
        <f>SUM(M35:M37)</f>
        <v>-34</v>
      </c>
    </row>
    <row r="40" spans="8:13" ht="12.75">
      <c r="H40" s="16"/>
      <c r="I40" s="16"/>
      <c r="J40" s="16"/>
      <c r="K40" s="16"/>
      <c r="L40" s="16"/>
      <c r="M40" s="16"/>
    </row>
    <row r="41" spans="2:13" ht="12.75">
      <c r="B41" s="2" t="s">
        <v>389</v>
      </c>
      <c r="H41" s="19">
        <f>H31+H39</f>
        <v>76</v>
      </c>
      <c r="I41" s="19"/>
      <c r="J41" s="19">
        <f>J31+J39</f>
        <v>26</v>
      </c>
      <c r="K41" s="19"/>
      <c r="L41" s="19">
        <f>L31+L39</f>
        <v>102</v>
      </c>
      <c r="M41" s="19">
        <v>63</v>
      </c>
    </row>
    <row r="42" spans="8:13" ht="12.75">
      <c r="H42" s="16"/>
      <c r="I42" s="16"/>
      <c r="J42" s="16"/>
      <c r="K42" s="16"/>
      <c r="L42" s="16"/>
      <c r="M42" s="16"/>
    </row>
    <row r="43" spans="1:13" ht="12.75">
      <c r="A43" s="4" t="s">
        <v>390</v>
      </c>
      <c r="H43" s="16"/>
      <c r="I43" s="16"/>
      <c r="J43" s="16"/>
      <c r="K43" s="16"/>
      <c r="L43" s="16"/>
      <c r="M43" s="16"/>
    </row>
    <row r="44" spans="8:14" ht="12.75">
      <c r="H44" s="16"/>
      <c r="I44" s="16"/>
      <c r="J44" s="16"/>
      <c r="K44" s="16"/>
      <c r="L44" s="16"/>
      <c r="M44" s="16"/>
      <c r="N44" s="96"/>
    </row>
    <row r="45" spans="2:14" ht="12.75">
      <c r="B45" s="2" t="s">
        <v>391</v>
      </c>
      <c r="H45" s="16">
        <f>H41</f>
        <v>76</v>
      </c>
      <c r="I45" s="16"/>
      <c r="J45" s="16">
        <f>J41</f>
        <v>26</v>
      </c>
      <c r="K45" s="16"/>
      <c r="L45" s="16">
        <f>L41</f>
        <v>102</v>
      </c>
      <c r="M45" s="16"/>
      <c r="N45" s="96"/>
    </row>
    <row r="46" spans="2:13" ht="12.75">
      <c r="B46" s="2" t="s">
        <v>392</v>
      </c>
      <c r="H46" s="16">
        <v>26</v>
      </c>
      <c r="I46" s="16"/>
      <c r="J46" s="16">
        <v>-26</v>
      </c>
      <c r="K46" s="16"/>
      <c r="L46" s="16">
        <f>SUM(H46:J46)</f>
        <v>0</v>
      </c>
      <c r="M46" s="16"/>
    </row>
    <row r="47" spans="8:13" ht="12.75">
      <c r="H47" s="58"/>
      <c r="I47" s="58"/>
      <c r="J47" s="58"/>
      <c r="K47" s="58"/>
      <c r="L47" s="58"/>
      <c r="M47" s="16"/>
    </row>
    <row r="48" spans="2:13" ht="12.75">
      <c r="B48" s="2" t="s">
        <v>393</v>
      </c>
      <c r="H48" s="16">
        <f>SUM(H45:H46)</f>
        <v>102</v>
      </c>
      <c r="I48" s="16"/>
      <c r="J48" s="16">
        <f>SUM(J45:J46)</f>
        <v>0</v>
      </c>
      <c r="K48" s="16"/>
      <c r="L48" s="16">
        <f>SUM(H48:J48)</f>
        <v>102</v>
      </c>
      <c r="M48" s="16"/>
    </row>
    <row r="49" spans="8:13" ht="12.75">
      <c r="H49" s="58"/>
      <c r="I49" s="58"/>
      <c r="J49" s="58"/>
      <c r="K49" s="58"/>
      <c r="L49" s="58"/>
      <c r="M49" s="16"/>
    </row>
    <row r="50" spans="2:13" ht="12.75">
      <c r="B50" s="2" t="s">
        <v>394</v>
      </c>
      <c r="H50" s="16">
        <f>3797+27</f>
        <v>3824</v>
      </c>
      <c r="I50" s="16"/>
      <c r="J50" s="16"/>
      <c r="K50" s="16"/>
      <c r="L50" s="16">
        <f>SUM(H50:J50)</f>
        <v>3824</v>
      </c>
      <c r="M50" s="16"/>
    </row>
    <row r="51" spans="8:13" ht="12.75">
      <c r="H51" s="16"/>
      <c r="I51" s="16"/>
      <c r="J51" s="16"/>
      <c r="K51" s="16"/>
      <c r="L51" s="16"/>
      <c r="M51" s="16"/>
    </row>
    <row r="52" spans="2:13" ht="12.75">
      <c r="B52" s="2" t="s">
        <v>395</v>
      </c>
      <c r="H52" s="19">
        <f>H48+H50</f>
        <v>3926</v>
      </c>
      <c r="I52" s="19"/>
      <c r="J52" s="19">
        <f>SUM(J48:J50)</f>
        <v>0</v>
      </c>
      <c r="K52" s="19"/>
      <c r="L52" s="19">
        <f>SUM(H52:J52)</f>
        <v>3926</v>
      </c>
      <c r="M52" s="58">
        <v>2381</v>
      </c>
    </row>
    <row r="54" ht="12.75">
      <c r="L54" s="142"/>
    </row>
    <row r="55" ht="12.75">
      <c r="A55" s="20" t="s">
        <v>255</v>
      </c>
    </row>
    <row r="57" spans="1:2" ht="12.75">
      <c r="A57" s="2" t="s">
        <v>396</v>
      </c>
      <c r="B57" s="140" t="s">
        <v>622</v>
      </c>
    </row>
    <row r="59" ht="12.75">
      <c r="B59" s="2" t="s">
        <v>397</v>
      </c>
    </row>
    <row r="60" ht="12.75">
      <c r="B60" s="140" t="s">
        <v>78</v>
      </c>
    </row>
    <row r="62" ht="12.75">
      <c r="B62" s="2" t="s">
        <v>398</v>
      </c>
    </row>
    <row r="63" ht="12.75">
      <c r="B63" s="140" t="s">
        <v>585</v>
      </c>
    </row>
    <row r="64" ht="12.75">
      <c r="B64" s="2" t="s">
        <v>488</v>
      </c>
    </row>
    <row r="66" ht="12.75">
      <c r="B66" s="140" t="s">
        <v>79</v>
      </c>
    </row>
    <row r="68" spans="1:2" ht="12.75">
      <c r="A68" s="2" t="s">
        <v>399</v>
      </c>
      <c r="B68" s="2" t="s">
        <v>401</v>
      </c>
    </row>
    <row r="70" ht="12.75">
      <c r="B70" s="140" t="s">
        <v>80</v>
      </c>
    </row>
    <row r="71" ht="12.75">
      <c r="B71" s="2" t="s">
        <v>402</v>
      </c>
    </row>
    <row r="72" ht="12.75">
      <c r="B72" s="140" t="s">
        <v>81</v>
      </c>
    </row>
    <row r="75" spans="1:7" ht="12.75">
      <c r="A75" s="2" t="s">
        <v>400</v>
      </c>
      <c r="B75" s="2" t="s">
        <v>403</v>
      </c>
      <c r="C75" s="46"/>
      <c r="D75" s="46"/>
      <c r="E75" s="46"/>
      <c r="F75" s="46"/>
      <c r="G75" s="46"/>
    </row>
    <row r="77" spans="2:7" ht="12.75">
      <c r="B77" s="2" t="s">
        <v>404</v>
      </c>
      <c r="G77" s="139">
        <v>1.61</v>
      </c>
    </row>
    <row r="78" spans="2:7" ht="12.75">
      <c r="B78" s="2" t="s">
        <v>405</v>
      </c>
      <c r="G78" s="6">
        <v>1.65</v>
      </c>
    </row>
  </sheetData>
  <mergeCells count="1">
    <mergeCell ref="L17:M17"/>
  </mergeCells>
  <printOptions horizontalCentered="1" verticalCentered="1"/>
  <pageMargins left="0.61" right="0.32" top="0.56" bottom="1.1" header="0.11811023622047245" footer="0.11811023622047245"/>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dimension ref="A1:F47"/>
  <sheetViews>
    <sheetView showGridLines="0" zoomScale="75" zoomScaleNormal="75" zoomScaleSheetLayoutView="75" workbookViewId="0" topLeftCell="A1">
      <selection activeCell="A1" sqref="A1"/>
    </sheetView>
  </sheetViews>
  <sheetFormatPr defaultColWidth="9.00390625" defaultRowHeight="14.25"/>
  <cols>
    <col min="1" max="1" width="4.75390625" style="97" customWidth="1"/>
    <col min="2" max="2" width="53.875" style="97" customWidth="1"/>
    <col min="3" max="3" width="42.00390625" style="97" customWidth="1"/>
    <col min="4" max="4" width="11.75390625" style="97" customWidth="1"/>
    <col min="5" max="6" width="11.125" style="97" customWidth="1"/>
    <col min="7" max="16384" width="8.00390625" style="97" customWidth="1"/>
  </cols>
  <sheetData>
    <row r="1" spans="1:6" ht="15">
      <c r="A1" s="97" t="str">
        <f>'HY 2003analysts schs index '!A1</f>
        <v>Date: 29 July 2003</v>
      </c>
      <c r="F1" s="98" t="s">
        <v>406</v>
      </c>
    </row>
    <row r="3" ht="15.75">
      <c r="A3" s="99" t="s">
        <v>162</v>
      </c>
    </row>
    <row r="4" ht="15.75">
      <c r="A4" s="99"/>
    </row>
    <row r="5" ht="15.75">
      <c r="A5" s="100" t="s">
        <v>153</v>
      </c>
    </row>
    <row r="8" ht="15.75">
      <c r="F8" s="101"/>
    </row>
    <row r="9" spans="4:6" ht="15.75">
      <c r="D9" s="102"/>
      <c r="E9" s="103" t="s">
        <v>216</v>
      </c>
      <c r="F9" s="103" t="s">
        <v>240</v>
      </c>
    </row>
    <row r="10" spans="1:6" ht="15.75">
      <c r="A10" s="104" t="s">
        <v>23</v>
      </c>
      <c r="B10" s="105"/>
      <c r="C10" s="105"/>
      <c r="D10" s="106" t="s">
        <v>260</v>
      </c>
      <c r="E10" s="106" t="s">
        <v>243</v>
      </c>
      <c r="F10" s="106" t="s">
        <v>243</v>
      </c>
    </row>
    <row r="12" ht="15">
      <c r="A12" s="97" t="s">
        <v>407</v>
      </c>
    </row>
    <row r="14" spans="2:6" ht="15">
      <c r="B14" s="97" t="s">
        <v>408</v>
      </c>
      <c r="D14" s="107">
        <v>22</v>
      </c>
      <c r="E14" s="107">
        <v>-138</v>
      </c>
      <c r="F14" s="107">
        <v>-258</v>
      </c>
    </row>
    <row r="15" spans="2:6" ht="15">
      <c r="B15" s="97" t="s">
        <v>623</v>
      </c>
      <c r="D15" s="107">
        <v>40</v>
      </c>
      <c r="E15" s="107">
        <v>-6</v>
      </c>
      <c r="F15" s="107">
        <v>62</v>
      </c>
    </row>
    <row r="16" spans="2:6" ht="15">
      <c r="B16" s="97" t="s">
        <v>614</v>
      </c>
      <c r="D16" s="107">
        <v>10</v>
      </c>
      <c r="E16" s="107">
        <v>-3</v>
      </c>
      <c r="F16" s="107">
        <v>2</v>
      </c>
    </row>
    <row r="17" spans="4:6" ht="15">
      <c r="D17" s="107"/>
      <c r="E17" s="107"/>
      <c r="F17" s="107"/>
    </row>
    <row r="18" spans="4:6" ht="15">
      <c r="D18" s="107"/>
      <c r="E18" s="107"/>
      <c r="F18" s="107"/>
    </row>
    <row r="19" spans="1:6" ht="15">
      <c r="A19" s="97" t="s">
        <v>409</v>
      </c>
      <c r="D19" s="107"/>
      <c r="E19" s="107"/>
      <c r="F19" s="107"/>
    </row>
    <row r="20" spans="1:6" ht="15">
      <c r="A20" s="97" t="s">
        <v>264</v>
      </c>
      <c r="D20" s="107">
        <v>0</v>
      </c>
      <c r="E20" s="107">
        <v>-1</v>
      </c>
      <c r="F20" s="107">
        <v>-5</v>
      </c>
    </row>
    <row r="21" spans="4:6" ht="15">
      <c r="D21" s="107"/>
      <c r="E21" s="107"/>
      <c r="F21" s="107"/>
    </row>
    <row r="22" spans="4:6" ht="15">
      <c r="D22" s="107"/>
      <c r="E22" s="107"/>
      <c r="F22" s="107"/>
    </row>
    <row r="23" spans="1:6" ht="15">
      <c r="A23" s="97" t="s">
        <v>308</v>
      </c>
      <c r="D23" s="112" t="s">
        <v>253</v>
      </c>
      <c r="E23" s="107">
        <v>-4</v>
      </c>
      <c r="F23" s="107">
        <v>-6</v>
      </c>
    </row>
    <row r="24" spans="4:6" ht="15">
      <c r="D24" s="107"/>
      <c r="E24" s="107"/>
      <c r="F24" s="107"/>
    </row>
    <row r="25" spans="4:6" ht="15">
      <c r="D25" s="107"/>
      <c r="E25" s="107"/>
      <c r="F25" s="107"/>
    </row>
    <row r="26" spans="1:6" ht="15">
      <c r="A26" s="97" t="s">
        <v>219</v>
      </c>
      <c r="D26" s="108">
        <f>SUM(D14:D24)</f>
        <v>72</v>
      </c>
      <c r="E26" s="108">
        <f>SUM(E14:E24)</f>
        <v>-152</v>
      </c>
      <c r="F26" s="108">
        <f>SUM(F14:F24)</f>
        <v>-205</v>
      </c>
    </row>
    <row r="27" spans="4:6" ht="15">
      <c r="D27" s="107"/>
      <c r="E27" s="107"/>
      <c r="F27" s="107"/>
    </row>
    <row r="28" spans="4:6" ht="15">
      <c r="D28" s="107"/>
      <c r="E28" s="107"/>
      <c r="F28" s="107"/>
    </row>
    <row r="29" ht="15">
      <c r="A29" s="109" t="s">
        <v>255</v>
      </c>
    </row>
    <row r="31" spans="1:6" ht="15">
      <c r="A31" s="97" t="s">
        <v>410</v>
      </c>
      <c r="B31" s="97" t="s">
        <v>246</v>
      </c>
      <c r="D31" s="107"/>
      <c r="E31" s="107"/>
      <c r="F31" s="107"/>
    </row>
    <row r="32" spans="4:6" ht="15">
      <c r="D32" s="107"/>
      <c r="E32" s="107"/>
      <c r="F32" s="107"/>
    </row>
    <row r="33" spans="2:6" ht="15">
      <c r="B33" s="97" t="s">
        <v>82</v>
      </c>
      <c r="D33" s="107"/>
      <c r="E33" s="107"/>
      <c r="F33" s="107"/>
    </row>
    <row r="34" spans="2:6" ht="15">
      <c r="B34" s="97" t="s">
        <v>100</v>
      </c>
      <c r="D34" s="107"/>
      <c r="E34" s="107"/>
      <c r="F34" s="107"/>
    </row>
    <row r="35" spans="2:6" ht="15">
      <c r="B35" s="97" t="s">
        <v>101</v>
      </c>
      <c r="D35" s="107"/>
      <c r="E35" s="107"/>
      <c r="F35" s="107"/>
    </row>
    <row r="36" spans="4:5" ht="15">
      <c r="D36" s="107"/>
      <c r="E36" s="107"/>
    </row>
    <row r="37" spans="5:6" ht="15">
      <c r="E37" s="110" t="s">
        <v>216</v>
      </c>
      <c r="F37" s="110" t="s">
        <v>240</v>
      </c>
    </row>
    <row r="38" spans="4:6" ht="15">
      <c r="D38" s="111" t="s">
        <v>260</v>
      </c>
      <c r="E38" s="111" t="s">
        <v>243</v>
      </c>
      <c r="F38" s="111" t="s">
        <v>243</v>
      </c>
    </row>
    <row r="39" spans="4:5" ht="15">
      <c r="D39" s="107"/>
      <c r="E39" s="107"/>
    </row>
    <row r="40" spans="2:6" ht="15">
      <c r="B40" s="97" t="s">
        <v>83</v>
      </c>
      <c r="D40" s="107">
        <v>17</v>
      </c>
      <c r="E40" s="107">
        <v>-74</v>
      </c>
      <c r="F40" s="107">
        <v>-143</v>
      </c>
    </row>
    <row r="41" spans="2:6" ht="15">
      <c r="B41" s="97" t="s">
        <v>276</v>
      </c>
      <c r="D41" s="107">
        <v>4</v>
      </c>
      <c r="E41" s="107">
        <v>-56</v>
      </c>
      <c r="F41" s="107">
        <v>-105</v>
      </c>
    </row>
    <row r="42" spans="2:6" ht="15">
      <c r="B42" s="97" t="s">
        <v>412</v>
      </c>
      <c r="D42" s="107">
        <v>1</v>
      </c>
      <c r="E42" s="107">
        <v>-8</v>
      </c>
      <c r="F42" s="107">
        <v>-10</v>
      </c>
    </row>
    <row r="43" spans="4:6" ht="15">
      <c r="D43" s="108">
        <f>SUM(D40:D42)</f>
        <v>22</v>
      </c>
      <c r="E43" s="108">
        <f>SUM(E40:E42)</f>
        <v>-138</v>
      </c>
      <c r="F43" s="108">
        <f>SUM(F40:F42)</f>
        <v>-258</v>
      </c>
    </row>
    <row r="44" spans="4:6" ht="15">
      <c r="D44" s="107"/>
      <c r="E44" s="107"/>
      <c r="F44" s="107"/>
    </row>
    <row r="45" spans="1:6" ht="15">
      <c r="A45" s="97" t="s">
        <v>411</v>
      </c>
      <c r="B45" s="97" t="s">
        <v>210</v>
      </c>
      <c r="D45" s="107"/>
      <c r="E45" s="107"/>
      <c r="F45" s="107"/>
    </row>
    <row r="47" ht="15">
      <c r="B47" s="97" t="s">
        <v>84</v>
      </c>
    </row>
  </sheetData>
  <printOptions/>
  <pageMargins left="0.6" right="0.45" top="1" bottom="1" header="0.5" footer="0.5"/>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E46"/>
  <sheetViews>
    <sheetView showGridLines="0" zoomScale="75" zoomScaleNormal="75" zoomScaleSheetLayoutView="75" workbookViewId="0" topLeftCell="A1">
      <selection activeCell="A1" sqref="A1"/>
    </sheetView>
  </sheetViews>
  <sheetFormatPr defaultColWidth="9.00390625" defaultRowHeight="14.25"/>
  <cols>
    <col min="1" max="1" width="9.25390625" style="2" customWidth="1"/>
    <col min="2" max="2" width="48.75390625" style="2" customWidth="1"/>
    <col min="3" max="3" width="12.125" style="2" customWidth="1"/>
    <col min="4" max="4" width="11.25390625" style="2" customWidth="1"/>
    <col min="5" max="5" width="11.125" style="2" customWidth="1"/>
    <col min="6" max="16384" width="8.00390625" style="2" customWidth="1"/>
  </cols>
  <sheetData>
    <row r="1" spans="1:5" ht="12.75">
      <c r="A1" s="2" t="str">
        <f>'HY 2003analysts schs index '!A1</f>
        <v>Date: 29 July 2003</v>
      </c>
      <c r="E1" s="113" t="s">
        <v>413</v>
      </c>
    </row>
    <row r="3" ht="12.75">
      <c r="A3" s="11" t="s">
        <v>162</v>
      </c>
    </row>
    <row r="4" ht="12.75">
      <c r="A4" s="11"/>
    </row>
    <row r="5" ht="12.75">
      <c r="A5" s="12" t="s">
        <v>153</v>
      </c>
    </row>
    <row r="6" ht="12.75">
      <c r="A6" s="5"/>
    </row>
    <row r="7" spans="1:4" ht="12.75">
      <c r="A7" s="5"/>
      <c r="D7" s="48"/>
    </row>
    <row r="8" spans="1:4" ht="12.75">
      <c r="A8" s="5"/>
      <c r="D8" s="48"/>
    </row>
    <row r="9" spans="3:5" ht="12.75">
      <c r="C9" s="4"/>
      <c r="D9" s="68" t="s">
        <v>216</v>
      </c>
      <c r="E9" s="68" t="s">
        <v>240</v>
      </c>
    </row>
    <row r="10" spans="1:5" ht="12.75">
      <c r="A10" s="14" t="s">
        <v>149</v>
      </c>
      <c r="B10" s="10"/>
      <c r="C10" s="15" t="s">
        <v>260</v>
      </c>
      <c r="D10" s="15" t="s">
        <v>243</v>
      </c>
      <c r="E10" s="15" t="s">
        <v>243</v>
      </c>
    </row>
    <row r="11" ht="13.5" customHeight="1"/>
    <row r="12" ht="13.5" customHeight="1">
      <c r="A12" s="20" t="s">
        <v>414</v>
      </c>
    </row>
    <row r="13" ht="13.5" customHeight="1"/>
    <row r="14" spans="1:5" ht="13.5" customHeight="1">
      <c r="A14" s="2" t="s">
        <v>261</v>
      </c>
      <c r="C14" s="16"/>
      <c r="D14" s="16"/>
      <c r="E14" s="16"/>
    </row>
    <row r="15" spans="2:5" ht="12.75">
      <c r="B15" s="140" t="s">
        <v>484</v>
      </c>
      <c r="C15" s="16">
        <v>34</v>
      </c>
      <c r="D15" s="16">
        <v>56</v>
      </c>
      <c r="E15" s="16">
        <v>107</v>
      </c>
    </row>
    <row r="16" spans="2:5" ht="12.75">
      <c r="B16" s="2" t="s">
        <v>415</v>
      </c>
      <c r="C16" s="16">
        <v>27</v>
      </c>
      <c r="D16" s="16">
        <v>49</v>
      </c>
      <c r="E16" s="16">
        <v>48</v>
      </c>
    </row>
    <row r="17" spans="2:5" ht="12.75">
      <c r="B17" s="2" t="s">
        <v>416</v>
      </c>
      <c r="C17" s="16">
        <v>5</v>
      </c>
      <c r="D17" s="16">
        <v>8</v>
      </c>
      <c r="E17" s="16">
        <v>19</v>
      </c>
    </row>
    <row r="18" spans="3:5" ht="12.75">
      <c r="C18" s="82">
        <f>SUM(C15:C17)</f>
        <v>66</v>
      </c>
      <c r="D18" s="82">
        <f>SUM(D15:D17)</f>
        <v>113</v>
      </c>
      <c r="E18" s="82">
        <f>SUM(E13:E17)</f>
        <v>174</v>
      </c>
    </row>
    <row r="19" spans="3:5" ht="12.75">
      <c r="C19" s="16"/>
      <c r="D19" s="16"/>
      <c r="E19" s="16"/>
    </row>
    <row r="20" spans="1:5" ht="12.75">
      <c r="A20" s="140" t="s">
        <v>308</v>
      </c>
      <c r="C20" s="16">
        <v>-14</v>
      </c>
      <c r="D20" s="16">
        <v>-23</v>
      </c>
      <c r="E20" s="16">
        <v>-52</v>
      </c>
    </row>
    <row r="21" spans="3:5" ht="12.75">
      <c r="C21" s="16"/>
      <c r="D21" s="16"/>
      <c r="E21" s="16"/>
    </row>
    <row r="22" spans="1:5" ht="12.75">
      <c r="A22" s="2" t="s">
        <v>287</v>
      </c>
      <c r="C22" s="19">
        <f>SUM(C18:C20)</f>
        <v>52</v>
      </c>
      <c r="D22" s="19">
        <f>SUM(D18:D20)</f>
        <v>90</v>
      </c>
      <c r="E22" s="19">
        <f>SUM(E18:E20)</f>
        <v>122</v>
      </c>
    </row>
    <row r="23" spans="3:5" ht="12.75">
      <c r="C23" s="16"/>
      <c r="D23" s="16"/>
      <c r="E23" s="16"/>
    </row>
    <row r="24" spans="1:5" ht="12.75">
      <c r="A24" s="20" t="s">
        <v>288</v>
      </c>
      <c r="C24" s="16"/>
      <c r="D24" s="16"/>
      <c r="E24" s="16"/>
    </row>
    <row r="25" spans="3:5" ht="12.75">
      <c r="C25" s="16"/>
      <c r="D25" s="16"/>
      <c r="E25" s="16"/>
    </row>
    <row r="26" spans="1:5" ht="12.75">
      <c r="A26" s="2" t="s">
        <v>417</v>
      </c>
      <c r="C26" s="16">
        <v>9</v>
      </c>
      <c r="D26" s="16">
        <v>-51</v>
      </c>
      <c r="E26" s="16">
        <v>-91</v>
      </c>
    </row>
    <row r="27" spans="3:5" ht="12.75">
      <c r="C27" s="16"/>
      <c r="D27" s="16"/>
      <c r="E27" s="16"/>
    </row>
    <row r="28" spans="1:5" ht="12.75">
      <c r="A28" s="2" t="s">
        <v>418</v>
      </c>
      <c r="C28" s="56"/>
      <c r="D28" s="56"/>
      <c r="E28" s="56"/>
    </row>
    <row r="29" spans="1:5" ht="12.75">
      <c r="A29" s="2" t="s">
        <v>419</v>
      </c>
      <c r="C29" s="266" t="s">
        <v>85</v>
      </c>
      <c r="D29" s="56">
        <v>11</v>
      </c>
      <c r="E29" s="56">
        <v>13</v>
      </c>
    </row>
    <row r="30" spans="3:5" ht="12.75">
      <c r="C30" s="16"/>
      <c r="D30" s="16"/>
      <c r="E30" s="16"/>
    </row>
    <row r="31" spans="1:5" ht="12.75">
      <c r="A31" s="2" t="s">
        <v>291</v>
      </c>
      <c r="C31" s="19">
        <f>SUM(C26:C30)</f>
        <v>9</v>
      </c>
      <c r="D31" s="19">
        <f>SUM(D26:D30)</f>
        <v>-40</v>
      </c>
      <c r="E31" s="19">
        <f>SUM(E26:E30)</f>
        <v>-78</v>
      </c>
    </row>
    <row r="32" spans="3:5" ht="12.75">
      <c r="C32" s="16"/>
      <c r="D32" s="16"/>
      <c r="E32" s="16"/>
    </row>
    <row r="33" spans="1:5" ht="12.75">
      <c r="A33" s="2" t="s">
        <v>420</v>
      </c>
      <c r="C33" s="16"/>
      <c r="D33" s="16"/>
      <c r="E33" s="16"/>
    </row>
    <row r="34" spans="1:5" ht="12.75">
      <c r="A34" s="2" t="s">
        <v>292</v>
      </c>
      <c r="C34" s="58">
        <f>C22+C31</f>
        <v>61</v>
      </c>
      <c r="D34" s="58">
        <f>D22+D31</f>
        <v>50</v>
      </c>
      <c r="E34" s="58">
        <f>E22+E31</f>
        <v>44</v>
      </c>
    </row>
    <row r="35" spans="3:5" ht="12.75">
      <c r="C35" s="16"/>
      <c r="D35" s="16"/>
      <c r="E35" s="16"/>
    </row>
    <row r="36" spans="3:5" ht="12.75">
      <c r="C36" s="16"/>
      <c r="D36" s="16"/>
      <c r="E36" s="16"/>
    </row>
    <row r="37" spans="1:5" ht="12.75">
      <c r="A37" s="20" t="s">
        <v>181</v>
      </c>
      <c r="C37" s="16"/>
      <c r="D37" s="16"/>
      <c r="E37" s="16"/>
    </row>
    <row r="38" spans="3:5" ht="12.75">
      <c r="C38" s="16"/>
      <c r="D38" s="16"/>
      <c r="E38" s="16"/>
    </row>
    <row r="39" spans="1:5" ht="12.75">
      <c r="A39" s="2" t="s">
        <v>421</v>
      </c>
      <c r="B39" s="140" t="s">
        <v>485</v>
      </c>
      <c r="C39" s="16"/>
      <c r="D39" s="16"/>
      <c r="E39" s="16"/>
    </row>
    <row r="40" spans="3:5" ht="12.75">
      <c r="C40" s="16"/>
      <c r="D40" s="16"/>
      <c r="E40" s="16"/>
    </row>
    <row r="41" spans="1:2" ht="12.75">
      <c r="A41" s="2" t="s">
        <v>422</v>
      </c>
      <c r="B41" s="2" t="s">
        <v>295</v>
      </c>
    </row>
    <row r="43" spans="1:2" ht="12.75">
      <c r="A43" s="2" t="s">
        <v>423</v>
      </c>
      <c r="B43" s="2" t="s">
        <v>297</v>
      </c>
    </row>
    <row r="46" ht="12.75">
      <c r="A46" s="22"/>
    </row>
  </sheetData>
  <printOptions horizontalCentered="1"/>
  <pageMargins left="0.72" right="0.58" top="1.25" bottom="1.25" header="0.75" footer="0.75"/>
  <pageSetup fitToHeight="1" fitToWidth="1"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F36"/>
  <sheetViews>
    <sheetView showGridLines="0" zoomScale="75" zoomScaleNormal="75" zoomScaleSheetLayoutView="75" workbookViewId="0" topLeftCell="A1">
      <selection activeCell="A1" sqref="A1"/>
    </sheetView>
  </sheetViews>
  <sheetFormatPr defaultColWidth="9.00390625" defaultRowHeight="14.25"/>
  <cols>
    <col min="1" max="1" width="52.875" style="9" customWidth="1"/>
    <col min="2" max="2" width="11.125" style="9" customWidth="1"/>
    <col min="3" max="3" width="9.125" style="9" customWidth="1"/>
    <col min="4" max="4" width="9.00390625" style="9" customWidth="1"/>
    <col min="5" max="5" width="16.75390625" style="9" customWidth="1"/>
    <col min="6" max="16384" width="8.00390625" style="9" customWidth="1"/>
  </cols>
  <sheetData>
    <row r="1" spans="1:6" ht="12.75">
      <c r="A1" s="2" t="str">
        <f>'HY 2003analysts schs index '!A1</f>
        <v>Date: 29 July 2003</v>
      </c>
      <c r="D1" s="113" t="s">
        <v>424</v>
      </c>
      <c r="F1" s="113"/>
    </row>
    <row r="2" spans="1:6" ht="12.75">
      <c r="A2" s="2"/>
      <c r="F2" s="113"/>
    </row>
    <row r="3" spans="1:6" ht="12.75">
      <c r="A3" s="11" t="s">
        <v>458</v>
      </c>
      <c r="F3" s="113"/>
    </row>
    <row r="4" ht="12.75">
      <c r="A4" s="11"/>
    </row>
    <row r="5" spans="1:4" ht="12.75">
      <c r="A5" s="12"/>
      <c r="D5" s="54"/>
    </row>
    <row r="6" spans="2:4" ht="12.75">
      <c r="B6" s="34"/>
      <c r="C6" s="34"/>
      <c r="D6" s="54"/>
    </row>
    <row r="7" spans="2:4" ht="12.75">
      <c r="B7" s="34"/>
      <c r="C7" s="34"/>
      <c r="D7" s="54"/>
    </row>
    <row r="8" spans="2:4" ht="12.75">
      <c r="B8" s="54"/>
      <c r="C8" s="54"/>
      <c r="D8" s="54"/>
    </row>
    <row r="9" spans="2:4" ht="12.75">
      <c r="B9" s="4"/>
      <c r="C9" s="68" t="s">
        <v>216</v>
      </c>
      <c r="D9" s="13" t="s">
        <v>217</v>
      </c>
    </row>
    <row r="10" spans="1:4" ht="12.75">
      <c r="A10" s="14" t="s">
        <v>425</v>
      </c>
      <c r="B10" s="15" t="s">
        <v>579</v>
      </c>
      <c r="C10" s="15" t="s">
        <v>426</v>
      </c>
      <c r="D10" s="15" t="s">
        <v>426</v>
      </c>
    </row>
    <row r="11" spans="1:3" ht="12.75">
      <c r="A11" s="11"/>
      <c r="B11" s="68"/>
      <c r="C11" s="68"/>
    </row>
    <row r="12" spans="1:3" ht="12.75">
      <c r="A12" s="9" t="s">
        <v>86</v>
      </c>
      <c r="B12" s="68"/>
      <c r="C12" s="68"/>
    </row>
    <row r="14" spans="1:4" ht="12.75">
      <c r="A14" s="9" t="s">
        <v>87</v>
      </c>
      <c r="B14" s="114">
        <v>98.2</v>
      </c>
      <c r="C14" s="114">
        <v>99</v>
      </c>
      <c r="D14" s="9">
        <v>94.5</v>
      </c>
    </row>
    <row r="15" spans="1:4" ht="12.75">
      <c r="A15" s="9" t="s">
        <v>427</v>
      </c>
      <c r="B15" s="114">
        <v>31.4</v>
      </c>
      <c r="C15" s="114">
        <v>30.6</v>
      </c>
      <c r="D15" s="9">
        <v>30.3</v>
      </c>
    </row>
    <row r="16" spans="1:4" ht="12.75">
      <c r="A16" s="9" t="s">
        <v>428</v>
      </c>
      <c r="B16" s="114">
        <v>6.3</v>
      </c>
      <c r="C16" s="114">
        <v>5.4</v>
      </c>
      <c r="D16" s="9">
        <v>5.7</v>
      </c>
    </row>
    <row r="17" spans="1:4" ht="12.75">
      <c r="A17" s="9" t="s">
        <v>429</v>
      </c>
      <c r="B17" s="114">
        <v>0.1</v>
      </c>
      <c r="C17" s="114">
        <v>0.2</v>
      </c>
      <c r="D17" s="9">
        <v>0.2</v>
      </c>
    </row>
    <row r="18" spans="2:4" ht="12.75">
      <c r="B18" s="115"/>
      <c r="C18" s="115"/>
      <c r="D18" s="25"/>
    </row>
    <row r="19" spans="1:4" ht="12.75">
      <c r="A19" s="9" t="s">
        <v>88</v>
      </c>
      <c r="B19" s="114">
        <f>SUM(B14:B17)</f>
        <v>136</v>
      </c>
      <c r="C19" s="114">
        <f>SUM(C14:C17)</f>
        <v>135.2</v>
      </c>
      <c r="D19" s="9">
        <f>SUM(D14:D17)</f>
        <v>130.7</v>
      </c>
    </row>
    <row r="20" spans="2:3" ht="12.75">
      <c r="B20" s="114"/>
      <c r="C20" s="114"/>
    </row>
    <row r="21" spans="2:3" ht="12.75">
      <c r="B21" s="114"/>
      <c r="C21" s="114"/>
    </row>
    <row r="22" spans="1:4" ht="12.75">
      <c r="A22" s="9" t="s">
        <v>430</v>
      </c>
      <c r="B22" s="114">
        <v>26</v>
      </c>
      <c r="C22" s="114">
        <v>24.3</v>
      </c>
      <c r="D22" s="9">
        <v>24.3</v>
      </c>
    </row>
    <row r="23" spans="1:3" ht="12.75">
      <c r="A23" s="114"/>
      <c r="B23" s="114"/>
      <c r="C23" s="114"/>
    </row>
    <row r="24" spans="2:3" ht="12.75">
      <c r="B24" s="114"/>
      <c r="C24" s="114"/>
    </row>
    <row r="25" spans="1:4" ht="12.75">
      <c r="A25" s="9" t="s">
        <v>431</v>
      </c>
      <c r="B25" s="116">
        <f>SUM(B19:B24)</f>
        <v>162</v>
      </c>
      <c r="C25" s="116">
        <f>SUM(C19:C24)</f>
        <v>159.5</v>
      </c>
      <c r="D25" s="195">
        <f>SUM(D19:D22)</f>
        <v>155</v>
      </c>
    </row>
    <row r="26" spans="2:3" ht="12.75">
      <c r="B26" s="117"/>
      <c r="C26" s="117"/>
    </row>
    <row r="27" spans="2:3" ht="12.75">
      <c r="B27" s="118"/>
      <c r="C27" s="118"/>
    </row>
    <row r="28" spans="1:3" ht="12.75" hidden="1">
      <c r="A28" s="4" t="s">
        <v>432</v>
      </c>
      <c r="B28" s="118"/>
      <c r="C28" s="118"/>
    </row>
    <row r="29" spans="1:3" ht="12.75" hidden="1">
      <c r="A29" s="4"/>
      <c r="B29" s="118"/>
      <c r="C29" s="118"/>
    </row>
    <row r="30" spans="1:3" ht="12.75" hidden="1">
      <c r="A30" s="9" t="s">
        <v>433</v>
      </c>
      <c r="B30" s="118" t="e">
        <v>#REF!</v>
      </c>
      <c r="C30" s="118">
        <v>90.7</v>
      </c>
    </row>
    <row r="31" spans="1:3" ht="12.75" hidden="1">
      <c r="A31" s="9" t="s">
        <v>434</v>
      </c>
      <c r="B31" s="118" t="e">
        <v>#REF!</v>
      </c>
      <c r="C31" s="118">
        <v>0.3</v>
      </c>
    </row>
    <row r="32" spans="1:3" ht="12.75" hidden="1">
      <c r="A32" s="9" t="s">
        <v>219</v>
      </c>
      <c r="B32" s="119" t="e">
        <v>#REF!</v>
      </c>
      <c r="C32" s="119">
        <v>91</v>
      </c>
    </row>
    <row r="33" ht="12.75">
      <c r="A33" s="20" t="s">
        <v>231</v>
      </c>
    </row>
    <row r="35" spans="1:3" ht="12.75">
      <c r="A35" s="9" t="s">
        <v>89</v>
      </c>
      <c r="B35" s="118"/>
      <c r="C35" s="118"/>
    </row>
    <row r="36" spans="2:3" ht="12.75">
      <c r="B36" s="118"/>
      <c r="C36" s="118"/>
    </row>
  </sheetData>
  <printOptions/>
  <pageMargins left="0.75" right="0.75" top="1" bottom="1" header="0.5" footer="0.5"/>
  <pageSetup fitToHeight="1" fitToWidth="1" horizontalDpi="600" verticalDpi="600" orientation="portrait" paperSize="9" scale="96" r:id="rId1"/>
  <colBreaks count="1" manualBreakCount="1">
    <brk id="5" max="65535" man="1"/>
  </colBreaks>
</worksheet>
</file>

<file path=xl/worksheets/sheet17.xml><?xml version="1.0" encoding="utf-8"?>
<worksheet xmlns="http://schemas.openxmlformats.org/spreadsheetml/2006/main" xmlns:r="http://schemas.openxmlformats.org/officeDocument/2006/relationships">
  <sheetPr>
    <pageSetUpPr fitToPage="1"/>
  </sheetPr>
  <dimension ref="A1:R54"/>
  <sheetViews>
    <sheetView showGridLines="0" zoomScale="75" zoomScaleNormal="75" zoomScaleSheetLayoutView="75" workbookViewId="0" topLeftCell="A1">
      <selection activeCell="A1" sqref="A1"/>
    </sheetView>
  </sheetViews>
  <sheetFormatPr defaultColWidth="9.00390625" defaultRowHeight="14.25"/>
  <cols>
    <col min="1" max="1" width="20.875" style="125" customWidth="1"/>
    <col min="2" max="14" width="9.375" style="9" customWidth="1"/>
    <col min="15" max="16" width="0" style="9" hidden="1" customWidth="1"/>
    <col min="17" max="17" width="3.75390625" style="9" hidden="1" customWidth="1"/>
    <col min="18" max="16384" width="8.00390625" style="9" customWidth="1"/>
  </cols>
  <sheetData>
    <row r="1" spans="1:13" ht="12.75">
      <c r="A1" s="2" t="str">
        <f>'HY 2003analysts schs index '!A1</f>
        <v>Date: 29 July 2003</v>
      </c>
      <c r="M1" s="20" t="s">
        <v>435</v>
      </c>
    </row>
    <row r="2" ht="12.75">
      <c r="A2" s="2"/>
    </row>
    <row r="3" ht="12.75">
      <c r="A3" s="11" t="s">
        <v>162</v>
      </c>
    </row>
    <row r="4" ht="12.75">
      <c r="A4" s="11"/>
    </row>
    <row r="5" ht="12.75">
      <c r="A5" s="12"/>
    </row>
    <row r="6" ht="12.75">
      <c r="A6" s="9"/>
    </row>
    <row r="7" ht="12.75">
      <c r="A7" s="9"/>
    </row>
    <row r="8" ht="12.75">
      <c r="A8" s="5" t="s">
        <v>436</v>
      </c>
    </row>
    <row r="9" ht="12.75">
      <c r="A9" s="5"/>
    </row>
    <row r="10" spans="1:13" ht="12.75">
      <c r="A10" s="120"/>
      <c r="B10" s="4"/>
      <c r="C10" s="4"/>
      <c r="D10" s="4"/>
      <c r="E10" s="4"/>
      <c r="F10" s="4"/>
      <c r="G10" s="4"/>
      <c r="H10" s="4"/>
      <c r="I10" s="4"/>
      <c r="J10" s="4"/>
      <c r="K10" s="4"/>
      <c r="L10" s="4"/>
      <c r="M10" s="4"/>
    </row>
    <row r="11" spans="1:13" ht="12.75">
      <c r="A11" s="9"/>
      <c r="B11" s="4"/>
      <c r="C11" s="4"/>
      <c r="D11" s="4"/>
      <c r="E11" s="4"/>
      <c r="F11" s="4"/>
      <c r="G11" s="4"/>
      <c r="H11" s="4"/>
      <c r="I11" s="4"/>
      <c r="J11" s="573" t="s">
        <v>437</v>
      </c>
      <c r="K11" s="573"/>
      <c r="L11" s="4"/>
      <c r="M11" s="4"/>
    </row>
    <row r="12" spans="1:15" ht="12.75">
      <c r="A12" s="9"/>
      <c r="B12" s="13"/>
      <c r="C12" s="13"/>
      <c r="D12" s="573" t="s">
        <v>438</v>
      </c>
      <c r="E12" s="573"/>
      <c r="F12" s="573"/>
      <c r="G12" s="573"/>
      <c r="H12" s="573"/>
      <c r="I12" s="573"/>
      <c r="J12" s="573" t="s">
        <v>439</v>
      </c>
      <c r="K12" s="573"/>
      <c r="L12" s="137"/>
      <c r="M12" s="137"/>
      <c r="N12" s="120"/>
      <c r="O12" s="4"/>
    </row>
    <row r="13" spans="1:16" ht="12.75">
      <c r="A13" s="120"/>
      <c r="B13" s="573" t="s">
        <v>440</v>
      </c>
      <c r="C13" s="573"/>
      <c r="D13" s="573" t="s">
        <v>441</v>
      </c>
      <c r="E13" s="573"/>
      <c r="F13" s="573" t="s">
        <v>442</v>
      </c>
      <c r="G13" s="573"/>
      <c r="H13" s="122" t="s">
        <v>443</v>
      </c>
      <c r="I13" s="122"/>
      <c r="J13" s="573" t="s">
        <v>444</v>
      </c>
      <c r="K13" s="573"/>
      <c r="L13" s="573" t="s">
        <v>219</v>
      </c>
      <c r="M13" s="573"/>
      <c r="N13" s="120"/>
      <c r="O13" s="122" t="s">
        <v>445</v>
      </c>
      <c r="P13" s="89"/>
    </row>
    <row r="14" spans="1:16" ht="12.75">
      <c r="A14" s="120"/>
      <c r="B14" s="137"/>
      <c r="C14" s="137"/>
      <c r="D14" s="137"/>
      <c r="E14" s="137"/>
      <c r="F14" s="137"/>
      <c r="G14" s="137"/>
      <c r="H14" s="137"/>
      <c r="I14" s="137"/>
      <c r="J14" s="137"/>
      <c r="K14" s="137"/>
      <c r="L14" s="137"/>
      <c r="M14" s="137"/>
      <c r="N14" s="120"/>
      <c r="O14" s="122"/>
      <c r="P14" s="89"/>
    </row>
    <row r="15" spans="1:15" s="23" customFormat="1" ht="12.75">
      <c r="A15" s="34"/>
      <c r="B15" s="13" t="s">
        <v>446</v>
      </c>
      <c r="C15" s="13" t="s">
        <v>217</v>
      </c>
      <c r="D15" s="13" t="s">
        <v>446</v>
      </c>
      <c r="E15" s="13" t="s">
        <v>217</v>
      </c>
      <c r="F15" s="13" t="s">
        <v>446</v>
      </c>
      <c r="G15" s="13" t="s">
        <v>217</v>
      </c>
      <c r="H15" s="13" t="s">
        <v>446</v>
      </c>
      <c r="I15" s="13" t="s">
        <v>217</v>
      </c>
      <c r="J15" s="13" t="s">
        <v>446</v>
      </c>
      <c r="K15" s="13" t="s">
        <v>217</v>
      </c>
      <c r="L15" s="13" t="s">
        <v>446</v>
      </c>
      <c r="M15" s="13" t="s">
        <v>217</v>
      </c>
      <c r="N15" s="34"/>
      <c r="O15" s="34"/>
    </row>
    <row r="16" spans="1:16" ht="12.75">
      <c r="A16" s="123"/>
      <c r="B16" s="571" t="s">
        <v>447</v>
      </c>
      <c r="C16" s="571" t="s">
        <v>448</v>
      </c>
      <c r="D16" s="571" t="s">
        <v>447</v>
      </c>
      <c r="E16" s="571" t="s">
        <v>448</v>
      </c>
      <c r="F16" s="571" t="s">
        <v>447</v>
      </c>
      <c r="G16" s="571" t="s">
        <v>448</v>
      </c>
      <c r="H16" s="571" t="s">
        <v>447</v>
      </c>
      <c r="I16" s="571" t="s">
        <v>448</v>
      </c>
      <c r="J16" s="571">
        <v>2003</v>
      </c>
      <c r="K16" s="571">
        <v>2002</v>
      </c>
      <c r="L16" s="571">
        <v>2003</v>
      </c>
      <c r="M16" s="571">
        <v>2002</v>
      </c>
      <c r="N16" s="124"/>
      <c r="O16" s="124">
        <v>1996</v>
      </c>
      <c r="P16" s="124">
        <v>1995</v>
      </c>
    </row>
    <row r="17" spans="2:16" ht="12.75">
      <c r="B17" s="15" t="s">
        <v>449</v>
      </c>
      <c r="C17" s="15" t="s">
        <v>449</v>
      </c>
      <c r="D17" s="15" t="s">
        <v>449</v>
      </c>
      <c r="E17" s="15" t="s">
        <v>449</v>
      </c>
      <c r="F17" s="15" t="s">
        <v>449</v>
      </c>
      <c r="G17" s="15" t="s">
        <v>449</v>
      </c>
      <c r="H17" s="15" t="s">
        <v>449</v>
      </c>
      <c r="I17" s="15" t="s">
        <v>449</v>
      </c>
      <c r="J17" s="15" t="s">
        <v>449</v>
      </c>
      <c r="K17" s="15" t="s">
        <v>449</v>
      </c>
      <c r="L17" s="15" t="s">
        <v>449</v>
      </c>
      <c r="M17" s="15" t="s">
        <v>449</v>
      </c>
      <c r="N17" s="34"/>
      <c r="O17" s="34" t="s">
        <v>450</v>
      </c>
      <c r="P17" s="34" t="s">
        <v>450</v>
      </c>
    </row>
    <row r="18" spans="3:16" ht="12.75">
      <c r="C18" s="47"/>
      <c r="E18" s="47"/>
      <c r="G18" s="47"/>
      <c r="I18" s="47"/>
      <c r="K18" s="47"/>
      <c r="M18" s="47"/>
      <c r="N18" s="34"/>
      <c r="O18" s="34"/>
      <c r="P18" s="34"/>
    </row>
    <row r="19" spans="3:16" ht="12.75">
      <c r="C19" s="68"/>
      <c r="E19" s="68"/>
      <c r="G19" s="68"/>
      <c r="H19" s="23"/>
      <c r="I19" s="68"/>
      <c r="K19" s="68"/>
      <c r="M19" s="68"/>
      <c r="N19" s="34"/>
      <c r="O19" s="34"/>
      <c r="P19" s="34"/>
    </row>
    <row r="20" spans="1:18" ht="12.75">
      <c r="A20" s="121" t="s">
        <v>473</v>
      </c>
      <c r="B20" s="559">
        <v>30</v>
      </c>
      <c r="C20" s="560">
        <v>28.9</v>
      </c>
      <c r="D20" s="559">
        <v>40.4</v>
      </c>
      <c r="E20" s="560">
        <v>39</v>
      </c>
      <c r="F20" s="559">
        <v>10.7</v>
      </c>
      <c r="G20" s="560">
        <v>10.6</v>
      </c>
      <c r="H20" s="559">
        <v>3.9</v>
      </c>
      <c r="I20" s="560">
        <v>4</v>
      </c>
      <c r="J20" s="559">
        <v>13.2</v>
      </c>
      <c r="K20" s="560">
        <v>12</v>
      </c>
      <c r="L20" s="561">
        <f>SUM(B20,D20,F20,H20,J20)</f>
        <v>98.20000000000002</v>
      </c>
      <c r="M20" s="561">
        <f>SUM(C20,E20,G20,I20,K20)</f>
        <v>94.5</v>
      </c>
      <c r="N20" s="126"/>
      <c r="O20" s="126">
        <v>52.3</v>
      </c>
      <c r="P20" s="127">
        <v>46</v>
      </c>
      <c r="Q20" s="127"/>
      <c r="R20" s="127"/>
    </row>
    <row r="21" spans="1:18" ht="12.75">
      <c r="A21" s="121"/>
      <c r="B21" s="562"/>
      <c r="C21" s="563"/>
      <c r="D21" s="562"/>
      <c r="E21" s="564"/>
      <c r="F21" s="559"/>
      <c r="G21" s="565"/>
      <c r="H21" s="559"/>
      <c r="I21" s="565"/>
      <c r="J21" s="559"/>
      <c r="K21" s="565"/>
      <c r="L21" s="566"/>
      <c r="M21" s="561"/>
      <c r="N21" s="126"/>
      <c r="O21" s="126"/>
      <c r="P21" s="127"/>
      <c r="Q21" s="127"/>
      <c r="R21" s="127"/>
    </row>
    <row r="22" spans="1:18" ht="12.75">
      <c r="A22" s="121" t="s">
        <v>451</v>
      </c>
      <c r="B22" s="559">
        <v>0.1</v>
      </c>
      <c r="C22" s="560">
        <v>0.2</v>
      </c>
      <c r="D22" s="567">
        <v>22.8</v>
      </c>
      <c r="E22" s="560">
        <v>21</v>
      </c>
      <c r="F22" s="559">
        <v>0</v>
      </c>
      <c r="G22" s="560">
        <v>0.1</v>
      </c>
      <c r="H22" s="559">
        <v>5.3</v>
      </c>
      <c r="I22" s="560">
        <v>6.3</v>
      </c>
      <c r="J22" s="559">
        <v>3.2</v>
      </c>
      <c r="K22" s="560">
        <v>2.7</v>
      </c>
      <c r="L22" s="561">
        <f>SUM(B22,D22,F22,H22,J22)</f>
        <v>31.400000000000002</v>
      </c>
      <c r="M22" s="561">
        <f>SUM(C22,E22,G22,I22,K22)</f>
        <v>30.3</v>
      </c>
      <c r="N22" s="126"/>
      <c r="O22" s="126">
        <v>15.6</v>
      </c>
      <c r="P22" s="127">
        <v>15</v>
      </c>
      <c r="Q22" s="127"/>
      <c r="R22" s="127"/>
    </row>
    <row r="23" spans="1:18" ht="12.75">
      <c r="A23" s="121"/>
      <c r="B23" s="559"/>
      <c r="C23" s="565"/>
      <c r="D23" s="562"/>
      <c r="E23" s="564"/>
      <c r="F23" s="559"/>
      <c r="G23" s="565"/>
      <c r="H23" s="559"/>
      <c r="I23" s="565"/>
      <c r="J23" s="559"/>
      <c r="K23" s="565"/>
      <c r="L23" s="566"/>
      <c r="M23" s="561"/>
      <c r="N23" s="126"/>
      <c r="O23" s="126"/>
      <c r="P23" s="127"/>
      <c r="Q23" s="127"/>
      <c r="R23" s="127"/>
    </row>
    <row r="24" spans="1:18" ht="12.75">
      <c r="A24" s="121" t="s">
        <v>210</v>
      </c>
      <c r="B24" s="559">
        <v>1</v>
      </c>
      <c r="C24" s="560">
        <v>0.9</v>
      </c>
      <c r="D24" s="559">
        <v>3.5</v>
      </c>
      <c r="E24" s="560">
        <v>3.2</v>
      </c>
      <c r="F24" s="559">
        <v>0.1</v>
      </c>
      <c r="G24" s="560">
        <v>0.1</v>
      </c>
      <c r="H24" s="559">
        <v>0.7</v>
      </c>
      <c r="I24" s="560">
        <v>0.6</v>
      </c>
      <c r="J24" s="559">
        <v>1</v>
      </c>
      <c r="K24" s="560">
        <v>0.9</v>
      </c>
      <c r="L24" s="561">
        <f>SUM(B24,D24,F24,H24,J24)</f>
        <v>6.3</v>
      </c>
      <c r="M24" s="561">
        <f>SUM(C24,E24,G24,I24,K24)</f>
        <v>5.7</v>
      </c>
      <c r="N24" s="126"/>
      <c r="O24" s="126">
        <v>1.5</v>
      </c>
      <c r="P24" s="126">
        <v>1.4</v>
      </c>
      <c r="Q24" s="127" t="s">
        <v>452</v>
      </c>
      <c r="R24" s="127"/>
    </row>
    <row r="25" spans="1:18" ht="12.75">
      <c r="A25" s="121"/>
      <c r="B25" s="559"/>
      <c r="C25" s="560"/>
      <c r="D25" s="559"/>
      <c r="E25" s="560"/>
      <c r="F25" s="559"/>
      <c r="G25" s="560"/>
      <c r="H25" s="559"/>
      <c r="I25" s="560"/>
      <c r="J25" s="559"/>
      <c r="K25" s="560"/>
      <c r="L25" s="566"/>
      <c r="M25" s="561"/>
      <c r="N25" s="126"/>
      <c r="O25" s="126"/>
      <c r="P25" s="126"/>
      <c r="Q25" s="127"/>
      <c r="R25" s="127"/>
    </row>
    <row r="26" spans="1:18" ht="12.75">
      <c r="A26" s="121" t="s">
        <v>453</v>
      </c>
      <c r="B26" s="559">
        <v>0</v>
      </c>
      <c r="C26" s="560">
        <v>0</v>
      </c>
      <c r="D26" s="559">
        <v>0</v>
      </c>
      <c r="E26" s="560">
        <v>0</v>
      </c>
      <c r="F26" s="559">
        <v>0</v>
      </c>
      <c r="G26" s="560">
        <v>0</v>
      </c>
      <c r="H26" s="559">
        <v>0.1</v>
      </c>
      <c r="I26" s="560">
        <v>0.2</v>
      </c>
      <c r="J26" s="559">
        <v>0</v>
      </c>
      <c r="K26" s="560">
        <v>0</v>
      </c>
      <c r="L26" s="561">
        <f>SUM(B26,D26,F26,H26,J26)</f>
        <v>0.1</v>
      </c>
      <c r="M26" s="561">
        <f>SUM(C26,E26,G26,I26,K26)</f>
        <v>0.2</v>
      </c>
      <c r="N26" s="126"/>
      <c r="O26" s="126">
        <v>2</v>
      </c>
      <c r="P26" s="57" t="s">
        <v>454</v>
      </c>
      <c r="Q26" s="127" t="s">
        <v>455</v>
      </c>
      <c r="R26" s="127"/>
    </row>
    <row r="27" spans="1:18" ht="12.75">
      <c r="A27" s="121"/>
      <c r="B27" s="568"/>
      <c r="C27" s="568"/>
      <c r="D27" s="568"/>
      <c r="E27" s="569"/>
      <c r="F27" s="568"/>
      <c r="G27" s="569"/>
      <c r="H27" s="568"/>
      <c r="I27" s="568"/>
      <c r="J27" s="568"/>
      <c r="K27" s="569"/>
      <c r="L27" s="568"/>
      <c r="M27" s="568"/>
      <c r="N27" s="126"/>
      <c r="O27" s="126"/>
      <c r="P27" s="127"/>
      <c r="Q27" s="127"/>
      <c r="R27" s="127"/>
    </row>
    <row r="28" spans="1:18" ht="12.75">
      <c r="A28" s="121"/>
      <c r="B28" s="568"/>
      <c r="C28" s="568"/>
      <c r="D28" s="568"/>
      <c r="E28" s="568"/>
      <c r="F28" s="568"/>
      <c r="G28" s="568"/>
      <c r="H28" s="568"/>
      <c r="I28" s="568"/>
      <c r="J28" s="568"/>
      <c r="K28" s="568"/>
      <c r="L28" s="568"/>
      <c r="M28" s="568"/>
      <c r="N28" s="126"/>
      <c r="O28" s="126"/>
      <c r="P28" s="127"/>
      <c r="Q28" s="127"/>
      <c r="R28" s="127"/>
    </row>
    <row r="29" spans="1:18" ht="13.5" thickBot="1">
      <c r="A29" s="121" t="s">
        <v>456</v>
      </c>
      <c r="B29" s="570">
        <f aca="true" t="shared" si="0" ref="B29:K29">SUM(B20:B26)</f>
        <v>31.1</v>
      </c>
      <c r="C29" s="570">
        <f t="shared" si="0"/>
        <v>29.999999999999996</v>
      </c>
      <c r="D29" s="570">
        <f t="shared" si="0"/>
        <v>66.7</v>
      </c>
      <c r="E29" s="570">
        <f t="shared" si="0"/>
        <v>63.2</v>
      </c>
      <c r="F29" s="570">
        <f t="shared" si="0"/>
        <v>10.799999999999999</v>
      </c>
      <c r="G29" s="570">
        <f t="shared" si="0"/>
        <v>10.799999999999999</v>
      </c>
      <c r="H29" s="570">
        <f t="shared" si="0"/>
        <v>9.999999999999998</v>
      </c>
      <c r="I29" s="570">
        <f t="shared" si="0"/>
        <v>11.1</v>
      </c>
      <c r="J29" s="570">
        <f t="shared" si="0"/>
        <v>17.4</v>
      </c>
      <c r="K29" s="570">
        <f t="shared" si="0"/>
        <v>15.6</v>
      </c>
      <c r="L29" s="570">
        <f>SUM(L20:L28)</f>
        <v>136.00000000000003</v>
      </c>
      <c r="M29" s="570">
        <f>SUM(M20:M28)</f>
        <v>130.7</v>
      </c>
      <c r="N29" s="128"/>
      <c r="O29" s="129" t="e">
        <v>#VALUE!</v>
      </c>
      <c r="P29" s="130">
        <v>70.4</v>
      </c>
      <c r="Q29" s="127"/>
      <c r="R29" s="127"/>
    </row>
    <row r="30" spans="2:18" ht="13.5" thickTop="1">
      <c r="B30" s="127"/>
      <c r="C30" s="127"/>
      <c r="D30" s="131"/>
      <c r="E30" s="131"/>
      <c r="F30" s="127"/>
      <c r="G30" s="127"/>
      <c r="H30" s="127"/>
      <c r="I30" s="132"/>
      <c r="J30" s="127"/>
      <c r="K30" s="133"/>
      <c r="L30" s="133"/>
      <c r="M30" s="127"/>
      <c r="N30" s="127"/>
      <c r="O30" s="127"/>
      <c r="Q30" s="127"/>
      <c r="R30" s="127"/>
    </row>
    <row r="31" spans="2:18" ht="12.75">
      <c r="B31" s="127"/>
      <c r="C31" s="127"/>
      <c r="D31" s="127"/>
      <c r="E31" s="127"/>
      <c r="F31" s="127"/>
      <c r="G31" s="127"/>
      <c r="H31" s="127"/>
      <c r="I31" s="127"/>
      <c r="J31" s="127"/>
      <c r="K31" s="127"/>
      <c r="L31" s="133"/>
      <c r="M31" s="127"/>
      <c r="N31" s="127"/>
      <c r="O31" s="127"/>
      <c r="Q31" s="127"/>
      <c r="R31" s="127"/>
    </row>
    <row r="32" spans="2:18" ht="12.75">
      <c r="B32" s="127"/>
      <c r="C32" s="127"/>
      <c r="D32" s="127"/>
      <c r="E32" s="127"/>
      <c r="F32" s="127"/>
      <c r="G32" s="127"/>
      <c r="H32" s="127"/>
      <c r="I32" s="127"/>
      <c r="J32" s="127"/>
      <c r="K32" s="127"/>
      <c r="L32" s="133"/>
      <c r="M32" s="127"/>
      <c r="N32" s="127"/>
      <c r="O32" s="127"/>
      <c r="Q32" s="127"/>
      <c r="R32" s="127"/>
    </row>
    <row r="33" ht="12.75">
      <c r="A33" s="267" t="s">
        <v>457</v>
      </c>
    </row>
    <row r="35" ht="13.5" customHeight="1">
      <c r="A35" s="125" t="s">
        <v>627</v>
      </c>
    </row>
    <row r="36" spans="1:18" ht="12.75">
      <c r="A36" s="4"/>
      <c r="C36" s="127"/>
      <c r="E36" s="127"/>
      <c r="F36" s="127"/>
      <c r="G36" s="127"/>
      <c r="H36" s="127"/>
      <c r="I36" s="127"/>
      <c r="J36" s="127"/>
      <c r="K36" s="127"/>
      <c r="L36" s="127"/>
      <c r="M36" s="127"/>
      <c r="N36" s="127"/>
      <c r="O36" s="127"/>
      <c r="P36" s="127"/>
      <c r="Q36" s="127"/>
      <c r="R36" s="127"/>
    </row>
    <row r="37" spans="2:18" ht="12.75">
      <c r="B37" s="127"/>
      <c r="C37" s="127"/>
      <c r="D37" s="127"/>
      <c r="E37" s="127"/>
      <c r="F37" s="127"/>
      <c r="G37" s="127"/>
      <c r="H37" s="127"/>
      <c r="I37" s="127"/>
      <c r="J37" s="127"/>
      <c r="K37" s="127"/>
      <c r="L37" s="127"/>
      <c r="M37" s="127"/>
      <c r="N37" s="127"/>
      <c r="O37" s="127"/>
      <c r="P37" s="127"/>
      <c r="Q37" s="127"/>
      <c r="R37" s="127"/>
    </row>
    <row r="38" spans="2:18" ht="12.75">
      <c r="B38" s="134"/>
      <c r="C38" s="118"/>
      <c r="D38" s="134"/>
      <c r="E38" s="118"/>
      <c r="F38" s="134"/>
      <c r="G38" s="118"/>
      <c r="H38" s="118"/>
      <c r="K38" s="118"/>
      <c r="L38" s="135"/>
      <c r="M38" s="118"/>
      <c r="N38" s="126"/>
      <c r="O38" s="126"/>
      <c r="P38" s="127"/>
      <c r="Q38" s="127"/>
      <c r="R38" s="127"/>
    </row>
    <row r="39" spans="2:18" ht="12.75">
      <c r="B39" s="127"/>
      <c r="C39" s="127"/>
      <c r="D39" s="136"/>
      <c r="E39" s="127"/>
      <c r="F39" s="127"/>
      <c r="G39" s="127"/>
      <c r="H39" s="127"/>
      <c r="I39" s="137"/>
      <c r="J39" s="137"/>
      <c r="K39" s="127"/>
      <c r="L39" s="127"/>
      <c r="M39" s="127"/>
      <c r="N39" s="127"/>
      <c r="O39" s="127"/>
      <c r="P39" s="127"/>
      <c r="Q39" s="127"/>
      <c r="R39" s="127"/>
    </row>
    <row r="40" spans="2:18" ht="12.75">
      <c r="B40" s="127"/>
      <c r="C40" s="127"/>
      <c r="D40" s="127"/>
      <c r="E40" s="127"/>
      <c r="F40" s="127"/>
      <c r="G40" s="127"/>
      <c r="H40" s="127"/>
      <c r="K40" s="127"/>
      <c r="L40" s="127"/>
      <c r="M40" s="127"/>
      <c r="N40" s="127"/>
      <c r="O40" s="127"/>
      <c r="P40" s="127"/>
      <c r="Q40" s="127"/>
      <c r="R40" s="127"/>
    </row>
    <row r="41" spans="2:18" ht="12.75">
      <c r="B41" s="127"/>
      <c r="C41" s="127"/>
      <c r="D41" s="127"/>
      <c r="E41" s="127"/>
      <c r="F41" s="127"/>
      <c r="G41" s="127"/>
      <c r="H41" s="127"/>
      <c r="K41" s="127"/>
      <c r="L41" s="127"/>
      <c r="M41" s="127"/>
      <c r="N41" s="127"/>
      <c r="O41" s="127"/>
      <c r="P41" s="127"/>
      <c r="Q41" s="127"/>
      <c r="R41" s="127"/>
    </row>
    <row r="42" spans="2:18" ht="12.75">
      <c r="B42" s="127"/>
      <c r="C42" s="127"/>
      <c r="D42" s="127"/>
      <c r="E42" s="127"/>
      <c r="F42" s="127"/>
      <c r="G42" s="127"/>
      <c r="H42" s="127"/>
      <c r="K42" s="127"/>
      <c r="L42" s="127"/>
      <c r="M42" s="127"/>
      <c r="N42" s="127"/>
      <c r="O42" s="127"/>
      <c r="P42" s="127"/>
      <c r="Q42" s="127"/>
      <c r="R42" s="127"/>
    </row>
    <row r="43" spans="2:18" ht="12.75">
      <c r="B43" s="127"/>
      <c r="C43" s="127"/>
      <c r="D43" s="127"/>
      <c r="E43" s="127"/>
      <c r="F43" s="127"/>
      <c r="G43" s="127"/>
      <c r="H43" s="127"/>
      <c r="K43" s="127"/>
      <c r="L43" s="127"/>
      <c r="M43" s="127"/>
      <c r="N43" s="127"/>
      <c r="O43" s="127"/>
      <c r="P43" s="127"/>
      <c r="Q43" s="127"/>
      <c r="R43" s="127"/>
    </row>
    <row r="44" spans="2:18" ht="12.75">
      <c r="B44" s="127"/>
      <c r="C44" s="127"/>
      <c r="D44" s="127"/>
      <c r="E44" s="127"/>
      <c r="F44" s="127"/>
      <c r="G44" s="127"/>
      <c r="H44" s="127"/>
      <c r="I44" s="127"/>
      <c r="J44" s="127"/>
      <c r="K44" s="127"/>
      <c r="L44" s="127"/>
      <c r="M44" s="127"/>
      <c r="N44" s="127"/>
      <c r="O44" s="127"/>
      <c r="P44" s="127"/>
      <c r="Q44" s="127"/>
      <c r="R44" s="127"/>
    </row>
    <row r="45" spans="2:18" ht="12.75">
      <c r="B45" s="127"/>
      <c r="C45" s="127"/>
      <c r="D45" s="127"/>
      <c r="E45" s="127"/>
      <c r="F45" s="127"/>
      <c r="G45" s="127"/>
      <c r="H45" s="127"/>
      <c r="I45" s="127"/>
      <c r="J45" s="127"/>
      <c r="K45" s="127"/>
      <c r="L45" s="127"/>
      <c r="M45" s="127"/>
      <c r="N45" s="127"/>
      <c r="O45" s="127"/>
      <c r="P45" s="127"/>
      <c r="Q45" s="127"/>
      <c r="R45" s="127"/>
    </row>
    <row r="46" spans="2:18" ht="12.75">
      <c r="B46" s="127"/>
      <c r="C46" s="127"/>
      <c r="D46" s="127"/>
      <c r="E46" s="127"/>
      <c r="F46" s="127"/>
      <c r="G46" s="127"/>
      <c r="H46" s="127"/>
      <c r="I46" s="127"/>
      <c r="J46" s="127"/>
      <c r="K46" s="127"/>
      <c r="L46" s="127"/>
      <c r="M46" s="127"/>
      <c r="N46" s="127"/>
      <c r="O46" s="127"/>
      <c r="P46" s="127"/>
      <c r="Q46" s="127"/>
      <c r="R46" s="127"/>
    </row>
    <row r="47" spans="2:18" ht="12.75">
      <c r="B47" s="127"/>
      <c r="C47" s="127"/>
      <c r="D47" s="127"/>
      <c r="E47" s="127"/>
      <c r="F47" s="127"/>
      <c r="G47" s="127"/>
      <c r="H47" s="127"/>
      <c r="I47" s="127"/>
      <c r="J47" s="127"/>
      <c r="K47" s="127"/>
      <c r="L47" s="127"/>
      <c r="M47" s="127"/>
      <c r="N47" s="127"/>
      <c r="O47" s="127"/>
      <c r="P47" s="127"/>
      <c r="Q47" s="127"/>
      <c r="R47" s="127"/>
    </row>
    <row r="48" spans="2:18" ht="12.75">
      <c r="B48" s="127"/>
      <c r="C48" s="127"/>
      <c r="D48" s="127"/>
      <c r="E48" s="127"/>
      <c r="F48" s="127"/>
      <c r="G48" s="127"/>
      <c r="H48" s="127"/>
      <c r="I48" s="127"/>
      <c r="J48" s="127"/>
      <c r="K48" s="127"/>
      <c r="L48" s="127"/>
      <c r="M48" s="127"/>
      <c r="N48" s="127"/>
      <c r="O48" s="127"/>
      <c r="P48" s="127"/>
      <c r="Q48" s="127"/>
      <c r="R48" s="127"/>
    </row>
    <row r="49" spans="2:18" ht="12.75">
      <c r="B49" s="127"/>
      <c r="C49" s="127"/>
      <c r="D49" s="127"/>
      <c r="E49" s="127"/>
      <c r="F49" s="127"/>
      <c r="G49" s="127"/>
      <c r="H49" s="127"/>
      <c r="I49" s="127"/>
      <c r="J49" s="127"/>
      <c r="K49" s="127"/>
      <c r="L49" s="127"/>
      <c r="M49" s="127"/>
      <c r="N49" s="127"/>
      <c r="O49" s="127"/>
      <c r="P49" s="127"/>
      <c r="Q49" s="127"/>
      <c r="R49" s="127"/>
    </row>
    <row r="50" spans="2:18" ht="12.75">
      <c r="B50" s="127"/>
      <c r="C50" s="127"/>
      <c r="D50" s="127"/>
      <c r="E50" s="127"/>
      <c r="F50" s="127"/>
      <c r="G50" s="127"/>
      <c r="H50" s="127"/>
      <c r="I50" s="127"/>
      <c r="J50" s="127"/>
      <c r="K50" s="127"/>
      <c r="L50" s="127"/>
      <c r="M50" s="127"/>
      <c r="N50" s="127"/>
      <c r="O50" s="127"/>
      <c r="P50" s="127"/>
      <c r="Q50" s="127"/>
      <c r="R50" s="127"/>
    </row>
    <row r="51" spans="2:18" ht="12.75">
      <c r="B51" s="127"/>
      <c r="C51" s="127"/>
      <c r="D51" s="127"/>
      <c r="E51" s="127"/>
      <c r="F51" s="127"/>
      <c r="G51" s="127"/>
      <c r="H51" s="127"/>
      <c r="I51" s="127"/>
      <c r="J51" s="127"/>
      <c r="K51" s="127"/>
      <c r="L51" s="127"/>
      <c r="M51" s="127"/>
      <c r="N51" s="127"/>
      <c r="O51" s="127"/>
      <c r="P51" s="127"/>
      <c r="Q51" s="127"/>
      <c r="R51" s="127"/>
    </row>
    <row r="52" spans="2:18" ht="12.75">
      <c r="B52" s="127"/>
      <c r="C52" s="127"/>
      <c r="D52" s="127"/>
      <c r="E52" s="127"/>
      <c r="F52" s="127"/>
      <c r="G52" s="127"/>
      <c r="H52" s="127"/>
      <c r="I52" s="127"/>
      <c r="J52" s="127"/>
      <c r="K52" s="127"/>
      <c r="L52" s="127"/>
      <c r="M52" s="127"/>
      <c r="N52" s="127"/>
      <c r="O52" s="127"/>
      <c r="P52" s="127"/>
      <c r="Q52" s="127"/>
      <c r="R52" s="127"/>
    </row>
    <row r="53" spans="2:18" ht="12.75">
      <c r="B53" s="127"/>
      <c r="C53" s="127"/>
      <c r="D53" s="127"/>
      <c r="E53" s="127"/>
      <c r="F53" s="127"/>
      <c r="G53" s="127"/>
      <c r="H53" s="127"/>
      <c r="I53" s="127"/>
      <c r="J53" s="127"/>
      <c r="K53" s="127"/>
      <c r="L53" s="127"/>
      <c r="M53" s="127"/>
      <c r="N53" s="127"/>
      <c r="O53" s="127"/>
      <c r="P53" s="127"/>
      <c r="Q53" s="127"/>
      <c r="R53" s="127"/>
    </row>
    <row r="54" spans="2:18" ht="12.75">
      <c r="B54" s="127"/>
      <c r="C54" s="127"/>
      <c r="D54" s="127"/>
      <c r="E54" s="127"/>
      <c r="F54" s="127"/>
      <c r="G54" s="127"/>
      <c r="H54" s="127"/>
      <c r="I54" s="127"/>
      <c r="J54" s="127"/>
      <c r="K54" s="127"/>
      <c r="L54" s="127"/>
      <c r="M54" s="127"/>
      <c r="N54" s="127"/>
      <c r="O54" s="127"/>
      <c r="P54" s="127"/>
      <c r="Q54" s="127"/>
      <c r="R54" s="127"/>
    </row>
  </sheetData>
  <mergeCells count="10">
    <mergeCell ref="J11:K11"/>
    <mergeCell ref="D12:E12"/>
    <mergeCell ref="F12:G12"/>
    <mergeCell ref="H12:I12"/>
    <mergeCell ref="J12:K12"/>
    <mergeCell ref="L13:M13"/>
    <mergeCell ref="B13:C13"/>
    <mergeCell ref="D13:E13"/>
    <mergeCell ref="F13:G13"/>
    <mergeCell ref="J13:K13"/>
  </mergeCells>
  <printOptions/>
  <pageMargins left="0.75" right="0.75" top="1" bottom="1" header="0.5" footer="0.5"/>
  <pageSetup fitToHeight="1" fitToWidth="1" horizontalDpi="600" verticalDpi="600" orientation="landscape" paperSize="9" scale="83" r:id="rId1"/>
</worksheet>
</file>

<file path=xl/worksheets/sheet18.xml><?xml version="1.0" encoding="utf-8"?>
<worksheet xmlns="http://schemas.openxmlformats.org/spreadsheetml/2006/main" xmlns:r="http://schemas.openxmlformats.org/officeDocument/2006/relationships">
  <dimension ref="A1:N30"/>
  <sheetViews>
    <sheetView showGridLines="0" workbookViewId="0" topLeftCell="A1">
      <selection activeCell="A1" sqref="A1"/>
    </sheetView>
  </sheetViews>
  <sheetFormatPr defaultColWidth="8.00390625" defaultRowHeight="14.25"/>
  <cols>
    <col min="1" max="16384" width="8.00390625" style="2" customWidth="1"/>
  </cols>
  <sheetData>
    <row r="1" spans="1:14" ht="12.75">
      <c r="A1" s="2" t="str">
        <f>'HY 2003analysts schs index '!A1</f>
        <v>Date: 29 July 2003</v>
      </c>
      <c r="N1" s="59" t="s">
        <v>490</v>
      </c>
    </row>
    <row r="3" ht="12.75">
      <c r="A3" s="11" t="s">
        <v>162</v>
      </c>
    </row>
    <row r="6" ht="12.75">
      <c r="A6" s="5" t="s">
        <v>102</v>
      </c>
    </row>
    <row r="8" ht="12.75">
      <c r="A8" s="2" t="s">
        <v>459</v>
      </c>
    </row>
    <row r="9" ht="12.75">
      <c r="A9" s="2" t="s">
        <v>460</v>
      </c>
    </row>
    <row r="10" ht="12.75">
      <c r="A10" s="140" t="s">
        <v>90</v>
      </c>
    </row>
    <row r="11" ht="12.75">
      <c r="A11" s="140" t="s">
        <v>91</v>
      </c>
    </row>
    <row r="13" ht="12.75">
      <c r="A13" s="2" t="s">
        <v>461</v>
      </c>
    </row>
    <row r="16" spans="4:14" ht="12.75">
      <c r="D16" s="48" t="s">
        <v>462</v>
      </c>
      <c r="E16" s="48"/>
      <c r="F16" s="48" t="s">
        <v>463</v>
      </c>
      <c r="G16" s="48"/>
      <c r="H16" s="48" t="s">
        <v>462</v>
      </c>
      <c r="I16" s="48"/>
      <c r="J16" s="48" t="s">
        <v>463</v>
      </c>
      <c r="K16" s="48"/>
      <c r="L16" s="48" t="s">
        <v>462</v>
      </c>
      <c r="M16" s="48"/>
      <c r="N16" s="48" t="s">
        <v>463</v>
      </c>
    </row>
    <row r="17" spans="4:14" ht="12.75">
      <c r="D17" s="48" t="s">
        <v>190</v>
      </c>
      <c r="E17" s="48"/>
      <c r="F17" s="48" t="s">
        <v>190</v>
      </c>
      <c r="G17" s="48"/>
      <c r="H17" s="48" t="s">
        <v>190</v>
      </c>
      <c r="I17" s="48"/>
      <c r="J17" s="48" t="s">
        <v>190</v>
      </c>
      <c r="K17" s="48"/>
      <c r="L17" s="48" t="s">
        <v>464</v>
      </c>
      <c r="M17" s="48"/>
      <c r="N17" s="48" t="s">
        <v>464</v>
      </c>
    </row>
    <row r="18" spans="1:14" ht="12.75">
      <c r="A18" s="2" t="s">
        <v>465</v>
      </c>
      <c r="D18" s="48">
        <v>2003</v>
      </c>
      <c r="E18" s="48"/>
      <c r="F18" s="48">
        <v>2003</v>
      </c>
      <c r="G18" s="48"/>
      <c r="H18" s="48">
        <v>2002</v>
      </c>
      <c r="I18" s="48"/>
      <c r="J18" s="48">
        <v>2002</v>
      </c>
      <c r="K18" s="48"/>
      <c r="L18" s="48">
        <v>2002</v>
      </c>
      <c r="M18" s="48"/>
      <c r="N18" s="48">
        <v>2002</v>
      </c>
    </row>
    <row r="20" spans="1:14" ht="12.75">
      <c r="A20" s="2" t="s">
        <v>466</v>
      </c>
      <c r="D20" s="138">
        <v>12.8681</v>
      </c>
      <c r="E20" s="138"/>
      <c r="F20" s="138">
        <v>12.5649</v>
      </c>
      <c r="H20" s="2">
        <v>11.9</v>
      </c>
      <c r="J20" s="2">
        <v>11.3</v>
      </c>
      <c r="L20" s="2">
        <v>12.6</v>
      </c>
      <c r="N20" s="2">
        <v>11.7</v>
      </c>
    </row>
    <row r="22" spans="1:14" ht="12.75">
      <c r="A22" s="2" t="s">
        <v>467</v>
      </c>
      <c r="D22" s="138">
        <v>198.142</v>
      </c>
      <c r="E22" s="138"/>
      <c r="F22" s="138">
        <v>191.271</v>
      </c>
      <c r="H22" s="2">
        <v>182.7</v>
      </c>
      <c r="J22" s="2">
        <v>187.1</v>
      </c>
      <c r="L22" s="138">
        <v>191</v>
      </c>
      <c r="N22" s="2">
        <v>187.8</v>
      </c>
    </row>
    <row r="24" spans="1:14" ht="12.75">
      <c r="A24" s="2" t="s">
        <v>468</v>
      </c>
      <c r="D24" s="96">
        <v>6.2706</v>
      </c>
      <c r="E24" s="96"/>
      <c r="F24" s="96">
        <v>6.1221</v>
      </c>
      <c r="H24" s="2">
        <v>5.79</v>
      </c>
      <c r="J24" s="2">
        <v>5.49</v>
      </c>
      <c r="L24" s="2">
        <v>6.12</v>
      </c>
      <c r="N24" s="2">
        <v>5.71</v>
      </c>
    </row>
    <row r="26" spans="1:14" ht="12.75">
      <c r="A26" s="2" t="s">
        <v>469</v>
      </c>
      <c r="D26" s="96">
        <v>2.9059</v>
      </c>
      <c r="E26" s="96"/>
      <c r="F26" s="96">
        <v>2.8143</v>
      </c>
      <c r="H26" s="2">
        <v>2.69</v>
      </c>
      <c r="J26" s="2">
        <v>2.63</v>
      </c>
      <c r="L26" s="2">
        <v>2.79</v>
      </c>
      <c r="N26" s="2">
        <v>2.69</v>
      </c>
    </row>
    <row r="28" spans="1:14" ht="12.75">
      <c r="A28" s="2" t="s">
        <v>470</v>
      </c>
      <c r="D28" s="138">
        <v>57.1117</v>
      </c>
      <c r="E28" s="138"/>
      <c r="F28" s="138">
        <v>55.92</v>
      </c>
      <c r="H28" s="2">
        <v>50.9</v>
      </c>
      <c r="J28" s="2">
        <v>50.1</v>
      </c>
      <c r="L28" s="138">
        <v>56</v>
      </c>
      <c r="N28" s="2">
        <v>51.9</v>
      </c>
    </row>
    <row r="30" spans="1:14" ht="12.75">
      <c r="A30" s="2" t="s">
        <v>471</v>
      </c>
      <c r="D30" s="96">
        <v>1.6502</v>
      </c>
      <c r="E30" s="96"/>
      <c r="F30" s="96">
        <v>1.6111</v>
      </c>
      <c r="H30" s="2">
        <v>1.52</v>
      </c>
      <c r="J30" s="2">
        <v>1.44</v>
      </c>
      <c r="L30" s="2">
        <v>1.61</v>
      </c>
      <c r="N30" s="96">
        <v>1.5</v>
      </c>
    </row>
  </sheetData>
  <printOptions/>
  <pageMargins left="0.5" right="0.38" top="1" bottom="1" header="0.5" footer="0.5"/>
  <pageSetup horizontalDpi="600" verticalDpi="600" orientation="landscape" scale="99" r:id="rId1"/>
</worksheet>
</file>

<file path=xl/worksheets/sheet19.xml><?xml version="1.0" encoding="utf-8"?>
<worksheet xmlns="http://schemas.openxmlformats.org/spreadsheetml/2006/main" xmlns:r="http://schemas.openxmlformats.org/officeDocument/2006/relationships">
  <sheetPr>
    <pageSetUpPr fitToPage="1"/>
  </sheetPr>
  <dimension ref="A1:R64"/>
  <sheetViews>
    <sheetView showGridLines="0" tabSelected="1" zoomScale="75" zoomScaleNormal="75" workbookViewId="0" topLeftCell="A1">
      <selection activeCell="A1" sqref="A1"/>
    </sheetView>
  </sheetViews>
  <sheetFormatPr defaultColWidth="14.25390625" defaultRowHeight="25.5" customHeight="1"/>
  <cols>
    <col min="1" max="1" width="4.125" style="204" customWidth="1"/>
    <col min="2" max="2" width="4.00390625" style="204" customWidth="1"/>
    <col min="3" max="3" width="14.375" style="204" customWidth="1"/>
    <col min="4" max="6" width="8.00390625" style="204" customWidth="1"/>
    <col min="7" max="8" width="14.50390625" style="211" customWidth="1"/>
    <col min="9" max="9" width="14.50390625" style="204" customWidth="1"/>
    <col min="10" max="10" width="4.125" style="204" hidden="1" customWidth="1"/>
    <col min="11" max="11" width="16.00390625" style="204" customWidth="1"/>
    <col min="12" max="12" width="15.125" style="204" customWidth="1"/>
    <col min="13" max="13" width="11.25390625" style="204" customWidth="1"/>
    <col min="14" max="14" width="13.50390625" style="203" customWidth="1"/>
    <col min="15" max="15" width="16.00390625" style="203" customWidth="1"/>
    <col min="16" max="16" width="14.25390625" style="206" customWidth="1"/>
    <col min="17" max="16384" width="14.25390625" style="204" customWidth="1"/>
  </cols>
  <sheetData>
    <row r="1" spans="1:16" s="198" customFormat="1" ht="12.75" customHeight="1">
      <c r="A1" s="9" t="s">
        <v>137</v>
      </c>
      <c r="B1" s="9"/>
      <c r="C1" s="9"/>
      <c r="D1" s="9"/>
      <c r="F1" s="199"/>
      <c r="G1" s="199"/>
      <c r="H1" s="199"/>
      <c r="I1" s="199"/>
      <c r="J1" s="199"/>
      <c r="L1" s="200"/>
      <c r="M1" s="200"/>
      <c r="N1" s="201"/>
      <c r="O1" s="113" t="s">
        <v>497</v>
      </c>
      <c r="P1" s="199"/>
    </row>
    <row r="2" spans="1:13" s="198" customFormat="1" ht="12.75" customHeight="1">
      <c r="A2" s="9"/>
      <c r="B2" s="9"/>
      <c r="C2" s="9"/>
      <c r="D2" s="9"/>
      <c r="E2" s="9"/>
      <c r="F2" s="199"/>
      <c r="G2" s="199"/>
      <c r="H2" s="199"/>
      <c r="I2" s="199"/>
      <c r="J2" s="199"/>
      <c r="K2" s="202"/>
      <c r="L2" s="200"/>
      <c r="M2" s="200"/>
    </row>
    <row r="3" spans="1:15" ht="12.75" customHeight="1">
      <c r="A3" s="11" t="s">
        <v>162</v>
      </c>
      <c r="B3" s="9"/>
      <c r="C3" s="9"/>
      <c r="D3" s="9"/>
      <c r="E3" s="9"/>
      <c r="F3" s="203"/>
      <c r="G3" s="204"/>
      <c r="H3" s="204"/>
      <c r="K3" s="202"/>
      <c r="N3" s="205"/>
      <c r="O3" s="205"/>
    </row>
    <row r="4" spans="1:15" ht="12.75" customHeight="1">
      <c r="A4" s="11"/>
      <c r="B4" s="9"/>
      <c r="C4" s="9"/>
      <c r="D4" s="9"/>
      <c r="E4" s="9"/>
      <c r="F4" s="203"/>
      <c r="G4" s="204"/>
      <c r="H4" s="204"/>
      <c r="K4" s="202"/>
      <c r="N4" s="205"/>
      <c r="O4" s="205"/>
    </row>
    <row r="5" spans="3:15" ht="12.75" customHeight="1">
      <c r="C5" s="9"/>
      <c r="D5" s="9"/>
      <c r="E5" s="9"/>
      <c r="F5" s="203"/>
      <c r="G5" s="204"/>
      <c r="H5" s="204"/>
      <c r="K5" s="202"/>
      <c r="N5" s="205"/>
      <c r="O5" s="205"/>
    </row>
    <row r="6" spans="1:15" ht="12.75" customHeight="1">
      <c r="A6" s="12"/>
      <c r="B6" s="9"/>
      <c r="C6" s="9"/>
      <c r="D6" s="9"/>
      <c r="E6" s="9"/>
      <c r="F6" s="203"/>
      <c r="G6" s="204"/>
      <c r="H6" s="204"/>
      <c r="I6" s="202" t="s">
        <v>92</v>
      </c>
      <c r="K6" s="583" t="s">
        <v>228</v>
      </c>
      <c r="L6" s="583"/>
      <c r="N6" s="295" t="s">
        <v>229</v>
      </c>
      <c r="O6" s="295"/>
    </row>
    <row r="7" spans="8:15" ht="12.75" customHeight="1">
      <c r="H7" s="204"/>
      <c r="I7" s="270" t="s">
        <v>93</v>
      </c>
      <c r="K7" s="207"/>
      <c r="L7" s="207"/>
      <c r="N7" s="205"/>
      <c r="O7" s="205"/>
    </row>
    <row r="8" spans="2:15" ht="12.75" customHeight="1">
      <c r="B8" s="9"/>
      <c r="C8" s="9"/>
      <c r="D8" s="9"/>
      <c r="E8" s="9"/>
      <c r="F8" s="203"/>
      <c r="G8" s="204"/>
      <c r="H8" s="204"/>
      <c r="K8" s="208"/>
      <c r="L8" s="202" t="s">
        <v>586</v>
      </c>
      <c r="M8" s="202"/>
      <c r="N8" s="205"/>
      <c r="O8" s="202" t="s">
        <v>586</v>
      </c>
    </row>
    <row r="9" spans="1:15" ht="12.75" customHeight="1">
      <c r="A9" s="278" t="s">
        <v>104</v>
      </c>
      <c r="B9" s="279"/>
      <c r="C9" s="279"/>
      <c r="D9" s="279"/>
      <c r="E9" s="279"/>
      <c r="F9" s="279"/>
      <c r="G9" s="280"/>
      <c r="H9" s="204"/>
      <c r="L9" s="202" t="s">
        <v>587</v>
      </c>
      <c r="M9" s="202"/>
      <c r="N9" s="205"/>
      <c r="O9" s="202" t="s">
        <v>587</v>
      </c>
    </row>
    <row r="10" spans="1:15" ht="12.75" customHeight="1">
      <c r="A10" s="203"/>
      <c r="B10" s="203"/>
      <c r="C10" s="203"/>
      <c r="D10" s="203"/>
      <c r="E10" s="203"/>
      <c r="F10" s="203"/>
      <c r="G10" s="204"/>
      <c r="H10" s="204"/>
      <c r="I10" s="202" t="s">
        <v>588</v>
      </c>
      <c r="K10" s="202" t="s">
        <v>588</v>
      </c>
      <c r="L10" s="202" t="s">
        <v>500</v>
      </c>
      <c r="M10" s="202"/>
      <c r="N10" s="202" t="s">
        <v>588</v>
      </c>
      <c r="O10" s="202" t="s">
        <v>500</v>
      </c>
    </row>
    <row r="11" spans="2:15" ht="12.75" customHeight="1">
      <c r="B11" s="203"/>
      <c r="C11" s="203"/>
      <c r="D11" s="203"/>
      <c r="E11" s="203"/>
      <c r="F11" s="203"/>
      <c r="G11" s="204"/>
      <c r="H11" s="204"/>
      <c r="I11" s="202"/>
      <c r="K11" s="202"/>
      <c r="L11" s="202" t="s">
        <v>95</v>
      </c>
      <c r="M11" s="202"/>
      <c r="N11" s="202"/>
      <c r="O11" s="202" t="s">
        <v>95</v>
      </c>
    </row>
    <row r="12" spans="1:15" ht="12.75" customHeight="1">
      <c r="A12" s="14" t="s">
        <v>142</v>
      </c>
      <c r="B12" s="209"/>
      <c r="C12" s="209"/>
      <c r="D12" s="209"/>
      <c r="E12" s="209"/>
      <c r="F12" s="209"/>
      <c r="G12" s="277"/>
      <c r="H12" s="209"/>
      <c r="I12" s="268" t="s">
        <v>175</v>
      </c>
      <c r="J12" s="209"/>
      <c r="K12" s="210" t="s">
        <v>175</v>
      </c>
      <c r="L12" s="210" t="s">
        <v>175</v>
      </c>
      <c r="M12" s="210"/>
      <c r="N12" s="210" t="s">
        <v>175</v>
      </c>
      <c r="O12" s="210" t="s">
        <v>175</v>
      </c>
    </row>
    <row r="13" spans="1:15" ht="12.75" customHeight="1">
      <c r="A13" s="211"/>
      <c r="K13" s="212"/>
      <c r="L13" s="212"/>
      <c r="M13" s="212"/>
      <c r="N13" s="212"/>
      <c r="O13" s="212"/>
    </row>
    <row r="14" spans="1:15" ht="12.75" customHeight="1">
      <c r="A14" s="213" t="s">
        <v>154</v>
      </c>
      <c r="B14" s="213"/>
      <c r="C14" s="213"/>
      <c r="D14" s="213"/>
      <c r="E14" s="213"/>
      <c r="F14" s="213"/>
      <c r="G14" s="214"/>
      <c r="H14" s="214"/>
      <c r="I14" s="213"/>
      <c r="J14" s="213"/>
      <c r="N14" s="204"/>
      <c r="O14" s="204"/>
    </row>
    <row r="15" spans="1:15" ht="12.75" customHeight="1">
      <c r="A15" s="213"/>
      <c r="B15" s="213" t="s">
        <v>146</v>
      </c>
      <c r="C15" s="213"/>
      <c r="D15" s="213"/>
      <c r="E15" s="213"/>
      <c r="F15" s="213"/>
      <c r="G15" s="214"/>
      <c r="H15" s="214"/>
      <c r="I15" s="213">
        <v>94</v>
      </c>
      <c r="J15" s="213"/>
      <c r="K15" s="215">
        <v>117</v>
      </c>
      <c r="L15" s="215">
        <v>105</v>
      </c>
      <c r="M15" s="215"/>
      <c r="N15" s="215">
        <v>234</v>
      </c>
      <c r="O15" s="215">
        <v>219</v>
      </c>
    </row>
    <row r="16" spans="1:15" ht="12.75" customHeight="1">
      <c r="A16" s="213"/>
      <c r="B16" s="213" t="s">
        <v>147</v>
      </c>
      <c r="C16" s="213"/>
      <c r="D16" s="213"/>
      <c r="E16" s="213"/>
      <c r="F16" s="213"/>
      <c r="G16" s="214"/>
      <c r="H16" s="214"/>
      <c r="I16" s="269">
        <v>41</v>
      </c>
      <c r="J16" s="213"/>
      <c r="K16" s="216">
        <v>-23</v>
      </c>
      <c r="L16" s="216">
        <v>-21</v>
      </c>
      <c r="M16" s="216"/>
      <c r="N16" s="216">
        <v>17</v>
      </c>
      <c r="O16" s="216">
        <v>16</v>
      </c>
    </row>
    <row r="17" spans="1:15" ht="12.75" customHeight="1">
      <c r="A17" s="213"/>
      <c r="B17" s="213" t="s">
        <v>246</v>
      </c>
      <c r="D17" s="213"/>
      <c r="E17" s="213"/>
      <c r="F17" s="213"/>
      <c r="G17" s="214"/>
      <c r="H17" s="214"/>
      <c r="I17" s="215">
        <f>SUM(I15:I16)</f>
        <v>135</v>
      </c>
      <c r="J17" s="215">
        <f>SUM(J15:J16)</f>
        <v>0</v>
      </c>
      <c r="K17" s="215">
        <f>SUM(K15:K16)</f>
        <v>94</v>
      </c>
      <c r="L17" s="215">
        <f>SUM(L15:L16)</f>
        <v>84</v>
      </c>
      <c r="M17" s="215"/>
      <c r="N17" s="215">
        <f>SUM(N15:N16)</f>
        <v>251</v>
      </c>
      <c r="O17" s="215">
        <f>SUM(O15:O16)</f>
        <v>235</v>
      </c>
    </row>
    <row r="18" spans="1:15" ht="12.75" customHeight="1">
      <c r="A18" s="213"/>
      <c r="B18" s="213" t="s">
        <v>499</v>
      </c>
      <c r="C18" s="213"/>
      <c r="D18" s="213"/>
      <c r="E18" s="213"/>
      <c r="F18" s="213"/>
      <c r="G18" s="214"/>
      <c r="H18" s="214"/>
      <c r="I18" s="269">
        <v>9</v>
      </c>
      <c r="J18" s="213"/>
      <c r="K18" s="216">
        <v>10</v>
      </c>
      <c r="L18" s="216">
        <v>9</v>
      </c>
      <c r="M18" s="216"/>
      <c r="N18" s="216">
        <v>14</v>
      </c>
      <c r="O18" s="216">
        <v>13</v>
      </c>
    </row>
    <row r="19" spans="2:15" ht="12.75" customHeight="1">
      <c r="B19" s="217" t="s">
        <v>589</v>
      </c>
      <c r="C19" s="213"/>
      <c r="D19" s="213"/>
      <c r="E19" s="213"/>
      <c r="F19" s="213"/>
      <c r="G19" s="214"/>
      <c r="H19" s="214"/>
      <c r="I19" s="215">
        <f>SUM(I17:I18)</f>
        <v>144</v>
      </c>
      <c r="J19" s="215">
        <f>SUM(J17:J18)</f>
        <v>0</v>
      </c>
      <c r="K19" s="215">
        <f>SUM(K17:K18)</f>
        <v>104</v>
      </c>
      <c r="L19" s="215">
        <f>SUM(L17:L18)</f>
        <v>93</v>
      </c>
      <c r="M19" s="215"/>
      <c r="N19" s="215">
        <f>SUM(N17:N18)</f>
        <v>265</v>
      </c>
      <c r="O19" s="215">
        <f>SUM(O17:O18)</f>
        <v>248</v>
      </c>
    </row>
    <row r="20" spans="1:15" ht="12.75" customHeight="1">
      <c r="A20" s="217"/>
      <c r="B20" s="213"/>
      <c r="C20" s="213"/>
      <c r="D20" s="213"/>
      <c r="E20" s="213"/>
      <c r="F20" s="213"/>
      <c r="G20" s="214"/>
      <c r="H20" s="214"/>
      <c r="I20" s="213"/>
      <c r="J20" s="213"/>
      <c r="K20" s="215"/>
      <c r="L20" s="215"/>
      <c r="M20" s="215"/>
      <c r="N20" s="215"/>
      <c r="O20" s="215"/>
    </row>
    <row r="21" spans="1:15" ht="12.75" customHeight="1">
      <c r="A21" s="213" t="s">
        <v>496</v>
      </c>
      <c r="B21" s="213"/>
      <c r="C21" s="213"/>
      <c r="D21" s="213"/>
      <c r="E21" s="213"/>
      <c r="F21" s="213"/>
      <c r="G21" s="214"/>
      <c r="H21" s="214"/>
      <c r="I21" s="213"/>
      <c r="J21" s="213"/>
      <c r="N21" s="204"/>
      <c r="O21" s="204"/>
    </row>
    <row r="22" spans="1:15" ht="12.75" customHeight="1">
      <c r="A22" s="213"/>
      <c r="B22" s="213" t="s">
        <v>146</v>
      </c>
      <c r="C22" s="213"/>
      <c r="D22" s="213"/>
      <c r="E22" s="213"/>
      <c r="F22" s="213"/>
      <c r="G22" s="214"/>
      <c r="H22" s="214"/>
      <c r="I22" s="213">
        <v>123</v>
      </c>
      <c r="J22" s="213"/>
      <c r="K22" s="215">
        <v>135</v>
      </c>
      <c r="L22" s="215">
        <v>119</v>
      </c>
      <c r="M22" s="215"/>
      <c r="N22" s="215">
        <v>307</v>
      </c>
      <c r="O22" s="215">
        <v>288</v>
      </c>
    </row>
    <row r="23" spans="1:15" ht="12.75" customHeight="1">
      <c r="A23" s="213"/>
      <c r="B23" s="213" t="s">
        <v>147</v>
      </c>
      <c r="C23" s="213"/>
      <c r="D23" s="213"/>
      <c r="E23" s="213"/>
      <c r="F23" s="213"/>
      <c r="G23" s="214"/>
      <c r="H23" s="214"/>
      <c r="I23" s="269">
        <v>39</v>
      </c>
      <c r="J23" s="213"/>
      <c r="K23" s="209">
        <v>34</v>
      </c>
      <c r="L23" s="209">
        <v>31</v>
      </c>
      <c r="M23" s="209"/>
      <c r="N23" s="209">
        <v>209</v>
      </c>
      <c r="O23" s="209">
        <v>199</v>
      </c>
    </row>
    <row r="24" spans="2:15" ht="12.75" customHeight="1">
      <c r="B24" s="217" t="s">
        <v>590</v>
      </c>
      <c r="C24" s="213"/>
      <c r="D24" s="213"/>
      <c r="E24" s="213"/>
      <c r="F24" s="213"/>
      <c r="G24" s="214"/>
      <c r="H24" s="214"/>
      <c r="I24" s="215">
        <f>SUM(I22:I23)</f>
        <v>162</v>
      </c>
      <c r="J24" s="215">
        <f>SUM(J22:J23)</f>
        <v>0</v>
      </c>
      <c r="K24" s="215">
        <f>SUM(K22:K23)</f>
        <v>169</v>
      </c>
      <c r="L24" s="215">
        <f>SUM(L22:L23)</f>
        <v>150</v>
      </c>
      <c r="M24" s="215"/>
      <c r="N24" s="215">
        <f>SUM(N22:N23)</f>
        <v>516</v>
      </c>
      <c r="O24" s="215">
        <f>SUM(O22:O23)</f>
        <v>487</v>
      </c>
    </row>
    <row r="25" spans="1:15" ht="12.75" customHeight="1">
      <c r="A25" s="213"/>
      <c r="B25" s="213"/>
      <c r="C25" s="213"/>
      <c r="D25" s="213"/>
      <c r="E25" s="213"/>
      <c r="F25" s="213"/>
      <c r="G25" s="214"/>
      <c r="H25" s="214"/>
      <c r="I25" s="213"/>
      <c r="J25" s="213"/>
      <c r="K25" s="215"/>
      <c r="L25" s="215"/>
      <c r="M25" s="215"/>
      <c r="N25" s="218"/>
      <c r="O25" s="218"/>
    </row>
    <row r="26" spans="1:15" ht="12.75" customHeight="1">
      <c r="A26" s="213" t="s">
        <v>591</v>
      </c>
      <c r="B26" s="213"/>
      <c r="C26" s="213"/>
      <c r="D26" s="213"/>
      <c r="E26" s="213"/>
      <c r="F26" s="213"/>
      <c r="G26" s="214"/>
      <c r="H26" s="214"/>
      <c r="I26" s="213">
        <v>91</v>
      </c>
      <c r="J26" s="213"/>
      <c r="K26" s="215">
        <v>270</v>
      </c>
      <c r="L26" s="215">
        <v>270</v>
      </c>
      <c r="M26" s="215"/>
      <c r="N26" s="215">
        <v>352</v>
      </c>
      <c r="O26" s="215">
        <v>352</v>
      </c>
    </row>
    <row r="27" spans="1:15" ht="12.75" customHeight="1">
      <c r="A27" s="213"/>
      <c r="B27" s="213"/>
      <c r="C27" s="213"/>
      <c r="D27" s="213"/>
      <c r="E27" s="213"/>
      <c r="F27" s="213"/>
      <c r="G27" s="214"/>
      <c r="H27" s="214"/>
      <c r="I27" s="215"/>
      <c r="J27" s="213"/>
      <c r="K27" s="215"/>
      <c r="L27" s="215"/>
      <c r="M27" s="215"/>
      <c r="N27" s="215"/>
      <c r="O27" s="215"/>
    </row>
    <row r="28" spans="1:15" ht="12.75" customHeight="1">
      <c r="A28" s="213" t="s">
        <v>103</v>
      </c>
      <c r="B28" s="213"/>
      <c r="C28" s="213"/>
      <c r="D28" s="213"/>
      <c r="E28" s="213"/>
      <c r="F28" s="213"/>
      <c r="G28" s="214"/>
      <c r="H28" s="214"/>
      <c r="I28" s="220">
        <f>I26+I24+I19</f>
        <v>397</v>
      </c>
      <c r="J28" s="219"/>
      <c r="K28" s="220">
        <f>K26+K24+K19</f>
        <v>543</v>
      </c>
      <c r="L28" s="220">
        <f>L26+L24+L19</f>
        <v>513</v>
      </c>
      <c r="M28" s="220"/>
      <c r="N28" s="220">
        <f>N26+N24+N19</f>
        <v>1133</v>
      </c>
      <c r="O28" s="220">
        <f>O26+O24+O19</f>
        <v>1087</v>
      </c>
    </row>
    <row r="29" spans="1:15" ht="12.75" customHeight="1">
      <c r="A29" s="213"/>
      <c r="B29" s="213"/>
      <c r="C29" s="213"/>
      <c r="D29" s="213"/>
      <c r="E29" s="213"/>
      <c r="F29" s="213"/>
      <c r="G29" s="214"/>
      <c r="H29" s="214"/>
      <c r="I29" s="213"/>
      <c r="J29" s="219"/>
      <c r="K29" s="221"/>
      <c r="L29" s="221"/>
      <c r="M29" s="221"/>
      <c r="N29" s="221"/>
      <c r="O29" s="221"/>
    </row>
    <row r="30" spans="1:15" ht="12.75" customHeight="1">
      <c r="A30" s="213"/>
      <c r="B30" s="213"/>
      <c r="C30" s="213"/>
      <c r="D30" s="213"/>
      <c r="E30" s="213"/>
      <c r="F30" s="213"/>
      <c r="G30" s="214"/>
      <c r="H30" s="214"/>
      <c r="I30" s="213"/>
      <c r="J30" s="219"/>
      <c r="K30" s="221"/>
      <c r="L30" s="221"/>
      <c r="M30" s="221"/>
      <c r="N30" s="221"/>
      <c r="O30" s="221"/>
    </row>
    <row r="31" spans="1:15" ht="12.75" customHeight="1">
      <c r="A31" s="213" t="s">
        <v>150</v>
      </c>
      <c r="B31" s="213"/>
      <c r="C31" s="213"/>
      <c r="D31" s="213"/>
      <c r="E31" s="213"/>
      <c r="F31" s="213"/>
      <c r="G31" s="214"/>
      <c r="H31" s="214"/>
      <c r="I31" s="272">
        <v>7101</v>
      </c>
      <c r="J31" s="213"/>
      <c r="K31" s="222">
        <v>8053</v>
      </c>
      <c r="L31" s="222">
        <v>7762</v>
      </c>
      <c r="M31" s="222"/>
      <c r="N31" s="216">
        <v>7196</v>
      </c>
      <c r="O31" s="216">
        <v>7089</v>
      </c>
    </row>
    <row r="32" spans="1:15" ht="12.75" customHeight="1">
      <c r="A32" s="213"/>
      <c r="B32" s="213"/>
      <c r="C32" s="213"/>
      <c r="D32" s="213"/>
      <c r="E32" s="213"/>
      <c r="F32" s="213"/>
      <c r="G32" s="214"/>
      <c r="H32" s="214"/>
      <c r="I32" s="213"/>
      <c r="J32" s="213"/>
      <c r="K32" s="223"/>
      <c r="L32" s="224"/>
      <c r="M32" s="224"/>
      <c r="N32" s="215"/>
      <c r="O32" s="215"/>
    </row>
    <row r="33" spans="1:15" ht="12.75" customHeight="1">
      <c r="A33" s="213"/>
      <c r="B33" s="213"/>
      <c r="C33" s="213"/>
      <c r="D33" s="213"/>
      <c r="E33" s="213"/>
      <c r="F33" s="213"/>
      <c r="G33" s="214"/>
      <c r="H33" s="214"/>
      <c r="I33" s="213"/>
      <c r="J33" s="213"/>
      <c r="K33" s="223"/>
      <c r="L33" s="224"/>
      <c r="M33" s="224"/>
      <c r="N33" s="215"/>
      <c r="O33" s="215"/>
    </row>
    <row r="34" spans="2:15" ht="12.75" customHeight="1">
      <c r="B34" s="213"/>
      <c r="C34" s="213"/>
      <c r="D34" s="213"/>
      <c r="E34" s="213"/>
      <c r="F34" s="213"/>
      <c r="G34" s="214"/>
      <c r="H34" s="214"/>
      <c r="I34" s="213"/>
      <c r="J34" s="213"/>
      <c r="K34" s="223"/>
      <c r="L34" s="224"/>
      <c r="M34" s="224"/>
      <c r="N34" s="215"/>
      <c r="O34" s="215"/>
    </row>
    <row r="35" spans="1:15" ht="12.75" customHeight="1">
      <c r="A35" s="12"/>
      <c r="B35" s="213"/>
      <c r="C35" s="213"/>
      <c r="D35" s="213"/>
      <c r="E35" s="213"/>
      <c r="F35" s="213"/>
      <c r="G35" s="214"/>
      <c r="H35" s="214"/>
      <c r="I35" s="202" t="s">
        <v>92</v>
      </c>
      <c r="J35" s="213"/>
      <c r="K35" s="583" t="s">
        <v>228</v>
      </c>
      <c r="L35" s="583"/>
      <c r="M35" s="224"/>
      <c r="N35" s="295" t="s">
        <v>229</v>
      </c>
      <c r="O35" s="295"/>
    </row>
    <row r="36" spans="1:15" ht="12.75" customHeight="1">
      <c r="A36" s="12"/>
      <c r="B36" s="213"/>
      <c r="C36" s="213"/>
      <c r="D36" s="213"/>
      <c r="E36" s="213"/>
      <c r="F36" s="213"/>
      <c r="G36" s="214"/>
      <c r="H36" s="214"/>
      <c r="I36" s="270" t="s">
        <v>93</v>
      </c>
      <c r="J36" s="213"/>
      <c r="K36" s="223"/>
      <c r="L36" s="224"/>
      <c r="M36" s="224"/>
      <c r="N36" s="215"/>
      <c r="O36" s="215"/>
    </row>
    <row r="37" spans="7:16" ht="12.75" customHeight="1">
      <c r="G37" s="204"/>
      <c r="H37" s="204"/>
      <c r="K37" s="208"/>
      <c r="L37" s="202" t="s">
        <v>586</v>
      </c>
      <c r="M37" s="202"/>
      <c r="N37" s="205"/>
      <c r="O37" s="202" t="s">
        <v>586</v>
      </c>
      <c r="P37" s="204"/>
    </row>
    <row r="38" spans="2:16" ht="12.75" customHeight="1">
      <c r="B38" s="225"/>
      <c r="C38" s="225"/>
      <c r="D38" s="225"/>
      <c r="E38" s="225"/>
      <c r="F38" s="225"/>
      <c r="G38" s="225"/>
      <c r="H38" s="225"/>
      <c r="J38" s="225"/>
      <c r="L38" s="202" t="s">
        <v>587</v>
      </c>
      <c r="M38" s="202"/>
      <c r="N38" s="205"/>
      <c r="O38" s="202" t="s">
        <v>587</v>
      </c>
      <c r="P38" s="204"/>
    </row>
    <row r="39" spans="2:16" ht="12.75" customHeight="1">
      <c r="B39" s="225"/>
      <c r="C39" s="225"/>
      <c r="D39" s="225"/>
      <c r="E39" s="226"/>
      <c r="F39" s="226"/>
      <c r="G39" s="226"/>
      <c r="H39" s="226"/>
      <c r="I39" s="202" t="s">
        <v>588</v>
      </c>
      <c r="J39" s="226"/>
      <c r="K39" s="202" t="s">
        <v>588</v>
      </c>
      <c r="L39" s="202" t="s">
        <v>500</v>
      </c>
      <c r="M39" s="202"/>
      <c r="N39" s="202" t="s">
        <v>588</v>
      </c>
      <c r="O39" s="202" t="s">
        <v>500</v>
      </c>
      <c r="P39" s="204"/>
    </row>
    <row r="40" spans="2:16" ht="12.75" customHeight="1">
      <c r="B40" s="225"/>
      <c r="C40" s="225"/>
      <c r="D40" s="225"/>
      <c r="E40" s="226"/>
      <c r="F40" s="226"/>
      <c r="G40" s="226"/>
      <c r="H40" s="226"/>
      <c r="I40" s="202"/>
      <c r="J40" s="226"/>
      <c r="K40" s="202"/>
      <c r="L40" s="202" t="s">
        <v>95</v>
      </c>
      <c r="M40" s="202"/>
      <c r="N40" s="202"/>
      <c r="O40" s="202" t="s">
        <v>95</v>
      </c>
      <c r="P40" s="204"/>
    </row>
    <row r="41" spans="1:16" ht="12.75" customHeight="1">
      <c r="A41" s="14" t="s">
        <v>153</v>
      </c>
      <c r="B41" s="227"/>
      <c r="C41" s="227"/>
      <c r="D41" s="227"/>
      <c r="E41" s="228"/>
      <c r="F41" s="228"/>
      <c r="G41" s="229"/>
      <c r="H41" s="229"/>
      <c r="I41" s="268" t="s">
        <v>175</v>
      </c>
      <c r="J41" s="229"/>
      <c r="K41" s="210" t="s">
        <v>175</v>
      </c>
      <c r="L41" s="210" t="s">
        <v>175</v>
      </c>
      <c r="M41" s="210"/>
      <c r="N41" s="210" t="s">
        <v>175</v>
      </c>
      <c r="O41" s="210" t="s">
        <v>175</v>
      </c>
      <c r="P41" s="204"/>
    </row>
    <row r="42" spans="1:16" ht="12.75" customHeight="1">
      <c r="A42" s="230"/>
      <c r="B42" s="231"/>
      <c r="C42" s="231"/>
      <c r="D42" s="231"/>
      <c r="E42" s="232"/>
      <c r="F42" s="232"/>
      <c r="G42" s="233"/>
      <c r="H42" s="233"/>
      <c r="I42" s="232"/>
      <c r="J42" s="233"/>
      <c r="K42" s="234"/>
      <c r="L42" s="235"/>
      <c r="M42" s="235"/>
      <c r="N42" s="235"/>
      <c r="O42" s="235"/>
      <c r="P42" s="204"/>
    </row>
    <row r="43" spans="1:18" s="206" customFormat="1" ht="12.75" customHeight="1">
      <c r="A43" s="206" t="s">
        <v>154</v>
      </c>
      <c r="B43" s="236"/>
      <c r="C43" s="236"/>
      <c r="D43" s="236"/>
      <c r="E43" s="232"/>
      <c r="F43" s="232"/>
      <c r="G43" s="237"/>
      <c r="H43" s="237"/>
      <c r="I43" s="232"/>
      <c r="J43" s="237"/>
      <c r="K43" s="238"/>
      <c r="L43" s="238"/>
      <c r="M43" s="238"/>
      <c r="N43" s="239"/>
      <c r="O43" s="239"/>
      <c r="Q43" s="204"/>
      <c r="R43" s="204"/>
    </row>
    <row r="44" spans="2:18" s="206" customFormat="1" ht="12.75" customHeight="1">
      <c r="B44" s="206" t="s">
        <v>246</v>
      </c>
      <c r="D44" s="231"/>
      <c r="E44" s="240"/>
      <c r="F44" s="240"/>
      <c r="G44" s="236"/>
      <c r="H44" s="236"/>
      <c r="I44" s="236">
        <v>77</v>
      </c>
      <c r="J44" s="236"/>
      <c r="K44" s="239">
        <v>140</v>
      </c>
      <c r="L44" s="239">
        <v>125</v>
      </c>
      <c r="M44" s="239"/>
      <c r="N44" s="239">
        <v>139</v>
      </c>
      <c r="O44" s="239">
        <v>130</v>
      </c>
      <c r="Q44" s="204"/>
      <c r="R44" s="204"/>
    </row>
    <row r="45" spans="2:18" s="206" customFormat="1" ht="12.75" customHeight="1">
      <c r="B45" s="206" t="s">
        <v>499</v>
      </c>
      <c r="C45" s="241"/>
      <c r="D45" s="231"/>
      <c r="E45" s="240"/>
      <c r="F45" s="240"/>
      <c r="G45" s="242"/>
      <c r="H45" s="242"/>
      <c r="I45" s="269">
        <v>9</v>
      </c>
      <c r="J45" s="242"/>
      <c r="K45" s="243">
        <v>10</v>
      </c>
      <c r="L45" s="243">
        <f>L18</f>
        <v>9</v>
      </c>
      <c r="M45" s="243"/>
      <c r="N45" s="244">
        <v>14</v>
      </c>
      <c r="O45" s="243">
        <f>O18</f>
        <v>13</v>
      </c>
      <c r="Q45" s="204"/>
      <c r="R45" s="204"/>
    </row>
    <row r="46" spans="2:18" s="206" customFormat="1" ht="12.75" customHeight="1">
      <c r="B46" s="217" t="s">
        <v>589</v>
      </c>
      <c r="C46" s="236"/>
      <c r="D46" s="236"/>
      <c r="E46" s="240"/>
      <c r="F46" s="240"/>
      <c r="G46" s="237"/>
      <c r="H46" s="237"/>
      <c r="I46" s="238">
        <f>SUM(I44:I45)</f>
        <v>86</v>
      </c>
      <c r="J46" s="238">
        <f>SUM(J44:J45)</f>
        <v>0</v>
      </c>
      <c r="K46" s="238">
        <f>SUM(K44:K45)</f>
        <v>150</v>
      </c>
      <c r="L46" s="245">
        <f>SUM(L44:L45)</f>
        <v>134</v>
      </c>
      <c r="M46" s="245"/>
      <c r="N46" s="245">
        <f>SUM(N44:N45)</f>
        <v>153</v>
      </c>
      <c r="O46" s="245">
        <f>SUM(O44:O45)</f>
        <v>143</v>
      </c>
      <c r="Q46" s="204"/>
      <c r="R46" s="204"/>
    </row>
    <row r="47" spans="1:18" s="206" customFormat="1" ht="12.75" customHeight="1">
      <c r="A47" s="217"/>
      <c r="B47" s="236"/>
      <c r="C47" s="236"/>
      <c r="D47" s="236"/>
      <c r="E47" s="240"/>
      <c r="F47" s="240"/>
      <c r="G47" s="237"/>
      <c r="H47" s="237"/>
      <c r="I47" s="232"/>
      <c r="J47" s="237"/>
      <c r="K47" s="238"/>
      <c r="L47" s="245"/>
      <c r="M47" s="245"/>
      <c r="N47" s="245"/>
      <c r="O47" s="245"/>
      <c r="Q47" s="204"/>
      <c r="R47" s="204"/>
    </row>
    <row r="48" spans="1:18" s="206" customFormat="1" ht="12.75" customHeight="1">
      <c r="A48" s="217" t="s">
        <v>592</v>
      </c>
      <c r="B48" s="241"/>
      <c r="C48" s="231"/>
      <c r="D48" s="231"/>
      <c r="E48" s="240"/>
      <c r="F48" s="240"/>
      <c r="G48" s="236"/>
      <c r="H48" s="236"/>
      <c r="I48" s="236">
        <v>36</v>
      </c>
      <c r="J48" s="236"/>
      <c r="K48" s="246">
        <v>16</v>
      </c>
      <c r="L48" s="246">
        <v>14</v>
      </c>
      <c r="M48" s="246"/>
      <c r="N48" s="239">
        <v>88</v>
      </c>
      <c r="O48" s="239">
        <v>86</v>
      </c>
      <c r="Q48" s="204"/>
      <c r="R48" s="204"/>
    </row>
    <row r="49" spans="1:18" s="206" customFormat="1" ht="12.75" customHeight="1">
      <c r="A49" s="217"/>
      <c r="B49" s="236"/>
      <c r="C49" s="236"/>
      <c r="D49" s="236"/>
      <c r="E49" s="240"/>
      <c r="F49" s="240"/>
      <c r="G49" s="237"/>
      <c r="H49" s="237"/>
      <c r="I49" s="237"/>
      <c r="J49" s="237"/>
      <c r="K49" s="239"/>
      <c r="L49" s="239"/>
      <c r="M49" s="239"/>
      <c r="N49" s="239"/>
      <c r="O49" s="239"/>
      <c r="Q49" s="204"/>
      <c r="R49" s="204"/>
    </row>
    <row r="50" spans="1:18" s="206" customFormat="1" ht="12.75" customHeight="1">
      <c r="A50" s="213" t="s">
        <v>591</v>
      </c>
      <c r="D50" s="231"/>
      <c r="E50" s="240"/>
      <c r="F50" s="240"/>
      <c r="G50" s="236"/>
      <c r="H50" s="236"/>
      <c r="I50" s="236">
        <v>50</v>
      </c>
      <c r="J50" s="236"/>
      <c r="K50" s="238">
        <v>151</v>
      </c>
      <c r="L50" s="238">
        <f>K50</f>
        <v>151</v>
      </c>
      <c r="M50" s="238"/>
      <c r="N50" s="239">
        <v>191</v>
      </c>
      <c r="O50" s="239">
        <f>N50</f>
        <v>191</v>
      </c>
      <c r="Q50" s="204"/>
      <c r="R50" s="204"/>
    </row>
    <row r="51" spans="1:18" s="206" customFormat="1" ht="12.75" customHeight="1">
      <c r="A51" s="213"/>
      <c r="B51" s="236"/>
      <c r="C51" s="236"/>
      <c r="D51" s="236"/>
      <c r="E51" s="232"/>
      <c r="F51" s="232"/>
      <c r="G51" s="237"/>
      <c r="H51" s="237"/>
      <c r="I51" s="245"/>
      <c r="J51" s="237"/>
      <c r="K51" s="245"/>
      <c r="L51" s="238"/>
      <c r="M51" s="238"/>
      <c r="N51" s="239"/>
      <c r="O51" s="239"/>
      <c r="Q51" s="204"/>
      <c r="R51" s="204"/>
    </row>
    <row r="52" spans="1:15" ht="12.75" customHeight="1">
      <c r="A52" s="247" t="s">
        <v>103</v>
      </c>
      <c r="B52" s="247"/>
      <c r="C52" s="247"/>
      <c r="D52" s="247"/>
      <c r="E52" s="247"/>
      <c r="F52" s="247"/>
      <c r="G52" s="247"/>
      <c r="H52" s="247"/>
      <c r="I52" s="248">
        <f>SUM(I50)+I48+I46</f>
        <v>172</v>
      </c>
      <c r="J52" s="247"/>
      <c r="K52" s="248">
        <f>SUM(K50)+K48+K46</f>
        <v>317</v>
      </c>
      <c r="L52" s="248">
        <f>SUM(L50)+L48+L46</f>
        <v>299</v>
      </c>
      <c r="M52" s="248"/>
      <c r="N52" s="248">
        <f>SUM(N50)+N48+N46</f>
        <v>432</v>
      </c>
      <c r="O52" s="248">
        <f>SUM(O50)+O48+O46</f>
        <v>420</v>
      </c>
    </row>
    <row r="53" spans="1:15" ht="12.75" customHeight="1">
      <c r="A53" s="249"/>
      <c r="B53" s="247"/>
      <c r="C53" s="247"/>
      <c r="D53" s="247"/>
      <c r="E53" s="247"/>
      <c r="F53" s="247"/>
      <c r="G53" s="247"/>
      <c r="H53" s="247"/>
      <c r="I53" s="250"/>
      <c r="J53" s="247"/>
      <c r="K53" s="250"/>
      <c r="L53" s="245"/>
      <c r="M53" s="245"/>
      <c r="N53" s="245"/>
      <c r="O53" s="245"/>
    </row>
    <row r="54" spans="1:15" ht="12.75" customHeight="1">
      <c r="A54" s="249"/>
      <c r="B54" s="247"/>
      <c r="C54" s="247"/>
      <c r="D54" s="247"/>
      <c r="E54" s="247"/>
      <c r="F54" s="247"/>
      <c r="G54" s="247"/>
      <c r="H54" s="247"/>
      <c r="I54" s="247"/>
      <c r="J54" s="247"/>
      <c r="K54" s="250"/>
      <c r="L54" s="245"/>
      <c r="M54" s="245"/>
      <c r="N54" s="245"/>
      <c r="O54" s="245"/>
    </row>
    <row r="55" spans="1:15" ht="12.75" customHeight="1">
      <c r="A55" s="213" t="s">
        <v>150</v>
      </c>
      <c r="B55" s="213"/>
      <c r="C55" s="213"/>
      <c r="D55" s="213"/>
      <c r="E55" s="213"/>
      <c r="F55" s="213"/>
      <c r="G55" s="214"/>
      <c r="H55" s="214"/>
      <c r="I55" s="273">
        <v>3667</v>
      </c>
      <c r="J55" s="213"/>
      <c r="K55" s="222">
        <v>4108</v>
      </c>
      <c r="L55" s="222">
        <v>3890</v>
      </c>
      <c r="M55" s="222"/>
      <c r="N55" s="216">
        <v>3668</v>
      </c>
      <c r="O55" s="216">
        <v>3596</v>
      </c>
    </row>
    <row r="56" spans="1:15" ht="12.75" customHeight="1">
      <c r="A56" s="249"/>
      <c r="B56" s="247"/>
      <c r="C56" s="247"/>
      <c r="D56" s="247"/>
      <c r="E56" s="247"/>
      <c r="F56" s="247"/>
      <c r="G56" s="247"/>
      <c r="H56" s="247"/>
      <c r="I56" s="247"/>
      <c r="J56" s="247"/>
      <c r="K56" s="250"/>
      <c r="L56" s="245"/>
      <c r="M56" s="245"/>
      <c r="N56" s="245"/>
      <c r="O56" s="245"/>
    </row>
    <row r="57" spans="1:15" ht="12.75" customHeight="1">
      <c r="A57" s="271" t="s">
        <v>231</v>
      </c>
      <c r="B57" s="247"/>
      <c r="C57" s="247"/>
      <c r="D57" s="247"/>
      <c r="E57" s="247"/>
      <c r="F57" s="247"/>
      <c r="G57" s="247"/>
      <c r="H57" s="247"/>
      <c r="I57" s="247"/>
      <c r="J57" s="247"/>
      <c r="K57" s="251"/>
      <c r="L57" s="245"/>
      <c r="M57" s="245"/>
      <c r="N57" s="245"/>
      <c r="O57" s="245"/>
    </row>
    <row r="58" spans="1:15" ht="12.75" customHeight="1">
      <c r="A58" s="247"/>
      <c r="B58" s="247"/>
      <c r="C58" s="247"/>
      <c r="D58" s="247"/>
      <c r="E58" s="247"/>
      <c r="F58" s="247"/>
      <c r="G58" s="247"/>
      <c r="H58" s="247"/>
      <c r="I58" s="247"/>
      <c r="J58" s="247"/>
      <c r="K58" s="252"/>
      <c r="L58" s="253"/>
      <c r="M58" s="253"/>
      <c r="N58" s="245"/>
      <c r="O58" s="245"/>
    </row>
    <row r="59" spans="1:15" ht="12.75" customHeight="1">
      <c r="A59" s="249" t="s">
        <v>94</v>
      </c>
      <c r="B59" s="247" t="s">
        <v>24</v>
      </c>
      <c r="C59" s="247"/>
      <c r="D59" s="247"/>
      <c r="E59" s="247"/>
      <c r="F59" s="247"/>
      <c r="G59" s="247"/>
      <c r="H59" s="247"/>
      <c r="I59" s="247"/>
      <c r="J59" s="247"/>
      <c r="K59" s="254"/>
      <c r="L59" s="255"/>
      <c r="M59" s="255"/>
      <c r="N59" s="255"/>
      <c r="O59" s="255"/>
    </row>
    <row r="60" spans="1:15" ht="12.75" customHeight="1">
      <c r="A60" s="213"/>
      <c r="B60" s="213" t="s">
        <v>99</v>
      </c>
      <c r="C60" s="213"/>
      <c r="D60" s="213"/>
      <c r="E60" s="213"/>
      <c r="F60" s="213"/>
      <c r="G60" s="206"/>
      <c r="H60" s="206"/>
      <c r="I60" s="206"/>
      <c r="J60" s="206"/>
      <c r="K60" s="253"/>
      <c r="L60" s="256"/>
      <c r="M60" s="256"/>
      <c r="N60" s="256"/>
      <c r="O60" s="256"/>
    </row>
    <row r="61" spans="1:15" ht="12.75" customHeight="1">
      <c r="A61" s="257"/>
      <c r="B61" s="206"/>
      <c r="C61" s="206"/>
      <c r="D61" s="206"/>
      <c r="E61" s="206"/>
      <c r="F61" s="206"/>
      <c r="G61" s="206"/>
      <c r="H61" s="206"/>
      <c r="I61" s="206"/>
      <c r="J61" s="206"/>
      <c r="K61" s="258"/>
      <c r="L61" s="239"/>
      <c r="M61" s="239"/>
      <c r="N61" s="239"/>
      <c r="O61" s="239"/>
    </row>
    <row r="62" spans="1:15" ht="12.75" customHeight="1">
      <c r="A62" s="206"/>
      <c r="B62" s="206"/>
      <c r="C62" s="206"/>
      <c r="D62" s="206"/>
      <c r="E62" s="206"/>
      <c r="F62" s="206"/>
      <c r="G62" s="230"/>
      <c r="H62" s="230"/>
      <c r="I62" s="206"/>
      <c r="J62" s="206"/>
      <c r="K62" s="206"/>
      <c r="L62" s="206"/>
      <c r="M62" s="206"/>
      <c r="N62" s="213"/>
      <c r="O62" s="213"/>
    </row>
    <row r="63" spans="1:15" ht="12.75" customHeight="1">
      <c r="A63" s="206"/>
      <c r="B63" s="206"/>
      <c r="C63" s="206"/>
      <c r="D63" s="206"/>
      <c r="E63" s="206"/>
      <c r="F63" s="206"/>
      <c r="G63" s="230"/>
      <c r="H63" s="230"/>
      <c r="I63" s="206"/>
      <c r="J63" s="206"/>
      <c r="K63" s="206"/>
      <c r="L63" s="206"/>
      <c r="M63" s="206"/>
      <c r="N63" s="213"/>
      <c r="O63" s="213"/>
    </row>
    <row r="64" spans="1:15" ht="12.75" customHeight="1">
      <c r="A64" s="206"/>
      <c r="B64" s="206"/>
      <c r="C64" s="206"/>
      <c r="D64" s="206"/>
      <c r="E64" s="206"/>
      <c r="F64" s="206"/>
      <c r="G64" s="230"/>
      <c r="H64" s="230"/>
      <c r="I64" s="206"/>
      <c r="J64" s="206"/>
      <c r="K64" s="206"/>
      <c r="L64" s="206"/>
      <c r="M64" s="206"/>
      <c r="N64" s="213"/>
      <c r="O64" s="213"/>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4">
    <mergeCell ref="K6:L6"/>
    <mergeCell ref="N6:O6"/>
    <mergeCell ref="K35:L35"/>
    <mergeCell ref="N35:O35"/>
  </mergeCells>
  <printOptions/>
  <pageMargins left="0.75" right="0.75" top="0.5" bottom="0.49" header="0.5" footer="0.5"/>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showGridLines="0" zoomScaleSheetLayoutView="75" workbookViewId="0" topLeftCell="A1">
      <selection activeCell="A1" sqref="A1"/>
    </sheetView>
  </sheetViews>
  <sheetFormatPr defaultColWidth="9.00390625" defaultRowHeight="14.25"/>
  <cols>
    <col min="1" max="9" width="8.00390625" style="2" customWidth="1"/>
    <col min="10" max="14" width="9.375" style="2" customWidth="1"/>
    <col min="15" max="15" width="10.50390625" style="2" customWidth="1"/>
    <col min="16" max="16384" width="8.00390625" style="2" customWidth="1"/>
  </cols>
  <sheetData>
    <row r="1" spans="1:15" ht="12.75">
      <c r="A1" s="2" t="str">
        <f>'HY 2003analysts schs index '!A1</f>
        <v>Date: 29 July 2003</v>
      </c>
      <c r="O1" s="59" t="s">
        <v>161</v>
      </c>
    </row>
    <row r="3" ht="12.75">
      <c r="A3" s="11" t="s">
        <v>162</v>
      </c>
    </row>
    <row r="4" ht="12.75">
      <c r="A4" s="11"/>
    </row>
    <row r="5" ht="12.75">
      <c r="A5" s="12" t="s">
        <v>142</v>
      </c>
    </row>
    <row r="7" spans="1:15" ht="12.75">
      <c r="A7" s="5" t="s">
        <v>165</v>
      </c>
      <c r="J7" s="4"/>
      <c r="K7" s="4"/>
      <c r="L7" s="4"/>
      <c r="M7" s="4"/>
      <c r="N7" s="13" t="s">
        <v>163</v>
      </c>
      <c r="O7" s="4"/>
    </row>
    <row r="8" spans="10:15" ht="12.75">
      <c r="J8" s="4"/>
      <c r="K8" s="4"/>
      <c r="L8" s="4"/>
      <c r="M8" s="4"/>
      <c r="N8" s="13" t="s">
        <v>164</v>
      </c>
      <c r="O8" s="4"/>
    </row>
    <row r="9" spans="10:15" ht="12.75">
      <c r="J9" s="4"/>
      <c r="K9" s="4"/>
      <c r="L9" s="4"/>
      <c r="M9" s="13" t="s">
        <v>166</v>
      </c>
      <c r="N9" s="13" t="s">
        <v>167</v>
      </c>
      <c r="O9" s="13" t="s">
        <v>168</v>
      </c>
    </row>
    <row r="10" spans="10:15" ht="12.75">
      <c r="J10" s="13" t="s">
        <v>169</v>
      </c>
      <c r="K10" s="13" t="s">
        <v>170</v>
      </c>
      <c r="L10" s="13" t="s">
        <v>171</v>
      </c>
      <c r="M10" s="13" t="s">
        <v>172</v>
      </c>
      <c r="N10" s="13" t="s">
        <v>172</v>
      </c>
      <c r="O10" s="13" t="s">
        <v>173</v>
      </c>
    </row>
    <row r="11" spans="1:15" ht="12.75">
      <c r="A11" s="14" t="s">
        <v>174</v>
      </c>
      <c r="B11" s="10"/>
      <c r="C11" s="10"/>
      <c r="D11" s="10"/>
      <c r="E11" s="10"/>
      <c r="F11" s="10"/>
      <c r="G11" s="10"/>
      <c r="H11" s="10"/>
      <c r="I11" s="10"/>
      <c r="J11" s="15" t="s">
        <v>175</v>
      </c>
      <c r="K11" s="15" t="s">
        <v>175</v>
      </c>
      <c r="L11" s="15" t="s">
        <v>175</v>
      </c>
      <c r="M11" s="15" t="s">
        <v>175</v>
      </c>
      <c r="N11" s="15" t="s">
        <v>175</v>
      </c>
      <c r="O11" s="15" t="s">
        <v>176</v>
      </c>
    </row>
    <row r="13" spans="1:15" ht="12.75">
      <c r="A13" s="2" t="s">
        <v>177</v>
      </c>
      <c r="J13" s="2">
        <v>397</v>
      </c>
      <c r="K13" s="16">
        <v>-127</v>
      </c>
      <c r="L13" s="2">
        <f>SUM(J13:K13)</f>
        <v>270</v>
      </c>
      <c r="M13" s="2">
        <v>5</v>
      </c>
      <c r="N13" s="2">
        <f>SUM(L13:M13)</f>
        <v>275</v>
      </c>
      <c r="O13" s="2">
        <v>13.8</v>
      </c>
    </row>
    <row r="14" spans="1:15" ht="12.75">
      <c r="A14" s="2" t="s">
        <v>178</v>
      </c>
      <c r="J14" s="16"/>
      <c r="K14" s="16"/>
      <c r="L14" s="16"/>
      <c r="M14" s="16"/>
      <c r="N14" s="16"/>
      <c r="O14" s="17"/>
    </row>
    <row r="15" spans="10:15" ht="12.75">
      <c r="J15" s="16"/>
      <c r="K15" s="16"/>
      <c r="L15" s="16"/>
      <c r="M15" s="16"/>
      <c r="N15" s="16"/>
      <c r="O15" s="17"/>
    </row>
    <row r="16" spans="1:15" ht="12.75">
      <c r="A16" s="2" t="s">
        <v>179</v>
      </c>
      <c r="J16" s="16">
        <v>-49</v>
      </c>
      <c r="K16" s="18"/>
      <c r="L16" s="16">
        <f>J16</f>
        <v>-49</v>
      </c>
      <c r="M16" s="18"/>
      <c r="N16" s="16">
        <f>L16</f>
        <v>-49</v>
      </c>
      <c r="O16" s="17">
        <v>-2.5</v>
      </c>
    </row>
    <row r="17" spans="10:15" ht="12.75">
      <c r="J17" s="16"/>
      <c r="K17" s="16"/>
      <c r="L17" s="16"/>
      <c r="M17" s="16"/>
      <c r="N17" s="16"/>
      <c r="O17" s="16"/>
    </row>
    <row r="18" spans="1:15" ht="12.75">
      <c r="A18" s="140" t="s">
        <v>612</v>
      </c>
      <c r="J18" s="16">
        <v>316</v>
      </c>
      <c r="K18" s="16">
        <v>-82</v>
      </c>
      <c r="L18" s="16">
        <f>SUM(J18:K18)</f>
        <v>234</v>
      </c>
      <c r="M18" s="143"/>
      <c r="N18" s="16">
        <f>SUM(L18:M18)</f>
        <v>234</v>
      </c>
      <c r="O18" s="17">
        <v>11.7</v>
      </c>
    </row>
    <row r="19" spans="1:15" ht="12.75">
      <c r="A19" s="140" t="s">
        <v>613</v>
      </c>
      <c r="J19" s="16"/>
      <c r="K19" s="16"/>
      <c r="L19" s="16"/>
      <c r="M19" s="16"/>
      <c r="N19" s="16"/>
      <c r="O19" s="16"/>
    </row>
    <row r="20" spans="10:15" ht="12.75">
      <c r="J20" s="16"/>
      <c r="K20" s="16"/>
      <c r="L20" s="16"/>
      <c r="M20" s="16"/>
      <c r="N20" s="16"/>
      <c r="O20" s="17"/>
    </row>
    <row r="21" spans="1:15" ht="12.75">
      <c r="A21" s="140" t="s">
        <v>635</v>
      </c>
      <c r="J21" s="16">
        <v>-487</v>
      </c>
      <c r="K21" s="16">
        <v>103</v>
      </c>
      <c r="L21" s="16">
        <f>SUM(J21:K21)</f>
        <v>-384</v>
      </c>
      <c r="M21" s="18"/>
      <c r="N21" s="16">
        <f>SUM(L21:M21)</f>
        <v>-384</v>
      </c>
      <c r="O21" s="17">
        <v>-19.2</v>
      </c>
    </row>
    <row r="22" spans="10:15" ht="12.75">
      <c r="J22" s="16"/>
      <c r="K22" s="16"/>
      <c r="L22" s="16"/>
      <c r="M22" s="16"/>
      <c r="N22" s="16"/>
      <c r="O22" s="17"/>
    </row>
    <row r="23" spans="10:15" ht="12.75">
      <c r="J23" s="16"/>
      <c r="K23" s="16"/>
      <c r="L23" s="16"/>
      <c r="M23" s="16"/>
      <c r="N23" s="16"/>
      <c r="O23" s="16"/>
    </row>
    <row r="24" spans="1:15" ht="12.75">
      <c r="A24" s="2" t="s">
        <v>180</v>
      </c>
      <c r="J24" s="19">
        <f>SUM(J13:J21)</f>
        <v>177</v>
      </c>
      <c r="K24" s="19">
        <v>-106</v>
      </c>
      <c r="L24" s="19">
        <f>SUM(L13:L21)</f>
        <v>71</v>
      </c>
      <c r="M24" s="19">
        <f>SUM(M13:M21)</f>
        <v>5</v>
      </c>
      <c r="N24" s="19">
        <f>SUM(N13:N21)</f>
        <v>76</v>
      </c>
      <c r="O24" s="196">
        <f>SUM(O13:O21)</f>
        <v>3.8000000000000007</v>
      </c>
    </row>
    <row r="25" spans="10:15" ht="12.75">
      <c r="J25" s="16"/>
      <c r="K25" s="16"/>
      <c r="L25" s="16"/>
      <c r="M25" s="16"/>
      <c r="N25" s="16"/>
      <c r="O25" s="16"/>
    </row>
    <row r="26" spans="1:15" ht="12.75">
      <c r="A26" s="20" t="s">
        <v>231</v>
      </c>
      <c r="J26" s="16"/>
      <c r="K26" s="16"/>
      <c r="L26" s="16"/>
      <c r="M26" s="16"/>
      <c r="N26" s="16"/>
      <c r="O26" s="21"/>
    </row>
    <row r="27" ht="12.75">
      <c r="O27" s="22"/>
    </row>
    <row r="28" spans="1:2" ht="12.75">
      <c r="A28" s="2" t="s">
        <v>182</v>
      </c>
      <c r="B28" s="140" t="s">
        <v>636</v>
      </c>
    </row>
    <row r="30" ht="12.75">
      <c r="B30" s="140"/>
    </row>
  </sheetData>
  <printOptions/>
  <pageMargins left="0.75" right="0.75" top="1" bottom="1" header="0.5" footer="0.5"/>
  <pageSetup fitToHeight="1" fitToWidth="1" horizontalDpi="600" verticalDpi="600" orientation="landscape" paperSize="9" scale="87" r:id="rId1"/>
</worksheet>
</file>

<file path=xl/worksheets/sheet20.xml><?xml version="1.0" encoding="utf-8"?>
<worksheet xmlns="http://schemas.openxmlformats.org/spreadsheetml/2006/main" xmlns:r="http://schemas.openxmlformats.org/officeDocument/2006/relationships">
  <sheetPr>
    <pageSetUpPr fitToPage="1"/>
  </sheetPr>
  <dimension ref="A1:AO229"/>
  <sheetViews>
    <sheetView zoomScale="75" zoomScaleNormal="75" workbookViewId="0" topLeftCell="A1">
      <selection activeCell="A1" sqref="A1"/>
    </sheetView>
  </sheetViews>
  <sheetFormatPr defaultColWidth="9.00390625" defaultRowHeight="14.25"/>
  <cols>
    <col min="1" max="1" width="1.75390625" style="281" customWidth="1"/>
    <col min="2" max="2" width="2.625" style="281" customWidth="1"/>
    <col min="3" max="3" width="37.00390625" style="281" customWidth="1"/>
    <col min="4" max="4" width="9.375" style="281" customWidth="1"/>
    <col min="5" max="6" width="9.00390625" style="281" customWidth="1"/>
    <col min="7" max="7" width="1.625" style="281" customWidth="1"/>
    <col min="8" max="9" width="9.25390625" style="281" customWidth="1"/>
    <col min="10" max="10" width="9.00390625" style="281" customWidth="1"/>
    <col min="11" max="11" width="1.4921875" style="281" customWidth="1"/>
    <col min="12" max="12" width="9.625" style="281" customWidth="1"/>
    <col min="13" max="13" width="9.75390625" style="281" customWidth="1"/>
    <col min="14" max="14" width="8.125" style="281" customWidth="1"/>
    <col min="15" max="15" width="1.625" style="281" customWidth="1"/>
    <col min="16" max="16" width="9.75390625" style="281" customWidth="1"/>
    <col min="17" max="17" width="9.125" style="281" customWidth="1"/>
    <col min="18" max="16384" width="9.00390625" style="281" customWidth="1"/>
  </cols>
  <sheetData>
    <row r="1" spans="2:18" ht="18">
      <c r="B1" s="282"/>
      <c r="C1" s="282"/>
      <c r="D1" s="283"/>
      <c r="E1" s="283"/>
      <c r="F1" s="283"/>
      <c r="G1" s="283"/>
      <c r="H1" s="283"/>
      <c r="I1" s="283"/>
      <c r="J1" s="283"/>
      <c r="K1" s="283"/>
      <c r="L1" s="283"/>
      <c r="M1" s="283"/>
      <c r="N1" s="283"/>
      <c r="O1" s="283"/>
      <c r="P1" s="284"/>
      <c r="Q1" s="283"/>
      <c r="R1" s="285" t="s">
        <v>583</v>
      </c>
    </row>
    <row r="2" spans="1:18" ht="12.75">
      <c r="A2" s="286"/>
      <c r="B2" s="287"/>
      <c r="C2" s="287"/>
      <c r="D2" s="287"/>
      <c r="E2" s="287"/>
      <c r="F2" s="287"/>
      <c r="G2" s="287"/>
      <c r="H2" s="287"/>
      <c r="I2" s="287"/>
      <c r="J2" s="287"/>
      <c r="K2" s="287"/>
      <c r="L2" s="287"/>
      <c r="M2" s="287"/>
      <c r="N2" s="287"/>
      <c r="O2" s="287"/>
      <c r="P2" s="288"/>
      <c r="Q2" s="287"/>
      <c r="R2" s="289"/>
    </row>
    <row r="3" spans="1:18" ht="18">
      <c r="A3" s="290" t="s">
        <v>501</v>
      </c>
      <c r="B3" s="291"/>
      <c r="C3" s="291"/>
      <c r="D3" s="291"/>
      <c r="E3" s="291"/>
      <c r="F3" s="291"/>
      <c r="G3" s="291"/>
      <c r="H3" s="291"/>
      <c r="I3" s="291"/>
      <c r="J3" s="291"/>
      <c r="K3" s="291"/>
      <c r="L3" s="291"/>
      <c r="M3" s="291"/>
      <c r="N3" s="291"/>
      <c r="O3" s="291"/>
      <c r="P3" s="291"/>
      <c r="Q3" s="291"/>
      <c r="R3" s="292"/>
    </row>
    <row r="4" spans="1:18" ht="12.75">
      <c r="A4" s="293"/>
      <c r="B4" s="294"/>
      <c r="C4" s="294"/>
      <c r="D4" s="294"/>
      <c r="E4" s="294"/>
      <c r="F4" s="294"/>
      <c r="G4" s="294"/>
      <c r="H4" s="294"/>
      <c r="I4" s="294"/>
      <c r="J4" s="294"/>
      <c r="K4" s="294"/>
      <c r="L4" s="294"/>
      <c r="M4" s="294"/>
      <c r="N4" s="294"/>
      <c r="O4" s="294"/>
      <c r="P4" s="296"/>
      <c r="Q4" s="294"/>
      <c r="R4" s="297"/>
    </row>
    <row r="5" ht="16.5" customHeight="1"/>
    <row r="6" spans="1:18" ht="16.5" customHeight="1">
      <c r="A6" s="298" t="s">
        <v>502</v>
      </c>
      <c r="B6" s="298"/>
      <c r="C6" s="299"/>
      <c r="D6" s="300"/>
      <c r="E6" s="301"/>
      <c r="F6" s="150"/>
      <c r="G6" s="150"/>
      <c r="H6" s="302"/>
      <c r="I6" s="303"/>
      <c r="J6" s="150"/>
      <c r="K6" s="150"/>
      <c r="L6" s="302"/>
      <c r="M6" s="303"/>
      <c r="N6" s="150"/>
      <c r="O6" s="304"/>
      <c r="P6" s="305"/>
      <c r="Q6" s="305"/>
      <c r="R6" s="305"/>
    </row>
    <row r="7" spans="1:15" ht="16.5" customHeight="1">
      <c r="A7" s="306"/>
      <c r="B7" s="296"/>
      <c r="C7" s="296"/>
      <c r="D7" s="307"/>
      <c r="E7" s="308"/>
      <c r="F7" s="151"/>
      <c r="G7" s="151"/>
      <c r="H7" s="309"/>
      <c r="I7" s="310"/>
      <c r="J7" s="151"/>
      <c r="K7" s="151"/>
      <c r="L7" s="309"/>
      <c r="M7" s="310"/>
      <c r="N7" s="151"/>
      <c r="O7" s="294"/>
    </row>
    <row r="8" spans="1:18" ht="15.75">
      <c r="A8" s="311"/>
      <c r="B8" s="312"/>
      <c r="C8" s="312"/>
      <c r="D8" s="313" t="s">
        <v>503</v>
      </c>
      <c r="E8" s="313"/>
      <c r="F8" s="313"/>
      <c r="G8" s="314"/>
      <c r="H8" s="313" t="s">
        <v>504</v>
      </c>
      <c r="I8" s="313"/>
      <c r="J8" s="313"/>
      <c r="K8" s="314"/>
      <c r="L8" s="313" t="s">
        <v>328</v>
      </c>
      <c r="M8" s="313"/>
      <c r="N8" s="313"/>
      <c r="O8" s="152"/>
      <c r="P8" s="315" t="s">
        <v>265</v>
      </c>
      <c r="Q8" s="313"/>
      <c r="R8" s="316"/>
    </row>
    <row r="9" spans="1:18" ht="3" customHeight="1">
      <c r="A9" s="317"/>
      <c r="B9" s="318"/>
      <c r="C9" s="318"/>
      <c r="D9" s="319"/>
      <c r="E9" s="319"/>
      <c r="F9" s="319"/>
      <c r="G9" s="319"/>
      <c r="H9" s="319"/>
      <c r="I9" s="319"/>
      <c r="J9" s="319"/>
      <c r="K9" s="319"/>
      <c r="L9" s="319"/>
      <c r="M9" s="319"/>
      <c r="N9" s="319"/>
      <c r="O9" s="153"/>
      <c r="P9" s="320"/>
      <c r="Q9" s="319"/>
      <c r="R9" s="321"/>
    </row>
    <row r="10" spans="1:18" s="328" customFormat="1" ht="30.75" customHeight="1">
      <c r="A10" s="322"/>
      <c r="B10" s="323"/>
      <c r="C10" s="323"/>
      <c r="D10" s="323" t="s">
        <v>132</v>
      </c>
      <c r="E10" s="323" t="s">
        <v>133</v>
      </c>
      <c r="F10" s="324" t="s">
        <v>505</v>
      </c>
      <c r="G10" s="325"/>
      <c r="H10" s="323" t="s">
        <v>132</v>
      </c>
      <c r="I10" s="323" t="s">
        <v>133</v>
      </c>
      <c r="J10" s="324" t="s">
        <v>505</v>
      </c>
      <c r="K10" s="325"/>
      <c r="L10" s="323" t="s">
        <v>132</v>
      </c>
      <c r="M10" s="323" t="s">
        <v>133</v>
      </c>
      <c r="N10" s="324" t="s">
        <v>505</v>
      </c>
      <c r="O10" s="154"/>
      <c r="P10" s="326" t="s">
        <v>132</v>
      </c>
      <c r="Q10" s="323" t="s">
        <v>133</v>
      </c>
      <c r="R10" s="327" t="s">
        <v>505</v>
      </c>
    </row>
    <row r="11" spans="1:18" s="335" customFormat="1" ht="15">
      <c r="A11" s="329"/>
      <c r="B11" s="330"/>
      <c r="C11" s="330"/>
      <c r="D11" s="331" t="s">
        <v>175</v>
      </c>
      <c r="E11" s="331" t="s">
        <v>175</v>
      </c>
      <c r="F11" s="331"/>
      <c r="G11" s="331"/>
      <c r="H11" s="331" t="s">
        <v>175</v>
      </c>
      <c r="I11" s="331" t="s">
        <v>175</v>
      </c>
      <c r="J11" s="331"/>
      <c r="K11" s="331"/>
      <c r="L11" s="331" t="s">
        <v>175</v>
      </c>
      <c r="M11" s="331" t="s">
        <v>175</v>
      </c>
      <c r="N11" s="332"/>
      <c r="O11" s="155"/>
      <c r="P11" s="333" t="s">
        <v>175</v>
      </c>
      <c r="Q11" s="331" t="s">
        <v>175</v>
      </c>
      <c r="R11" s="334"/>
    </row>
    <row r="12" spans="1:18" ht="12.75" customHeight="1">
      <c r="A12" s="336"/>
      <c r="B12" s="337"/>
      <c r="C12" s="337"/>
      <c r="D12" s="338"/>
      <c r="E12" s="339"/>
      <c r="F12" s="156"/>
      <c r="G12" s="156"/>
      <c r="H12" s="340"/>
      <c r="I12" s="341"/>
      <c r="J12" s="156"/>
      <c r="K12" s="156"/>
      <c r="L12" s="156"/>
      <c r="M12" s="156"/>
      <c r="N12" s="156"/>
      <c r="O12" s="156"/>
      <c r="P12" s="342"/>
      <c r="Q12" s="343"/>
      <c r="R12" s="344"/>
    </row>
    <row r="13" spans="1:18" ht="12.75">
      <c r="A13" s="336"/>
      <c r="B13" s="345" t="s">
        <v>506</v>
      </c>
      <c r="C13" s="337"/>
      <c r="D13" s="346">
        <v>2301</v>
      </c>
      <c r="E13" s="347">
        <v>3041</v>
      </c>
      <c r="F13" s="156">
        <v>-0.24334100624794475</v>
      </c>
      <c r="G13" s="156"/>
      <c r="H13" s="346">
        <v>2448</v>
      </c>
      <c r="I13" s="347">
        <v>2869</v>
      </c>
      <c r="J13" s="156">
        <v>-0.14674102474729872</v>
      </c>
      <c r="K13" s="157"/>
      <c r="L13" s="346">
        <v>391</v>
      </c>
      <c r="M13" s="347">
        <v>407</v>
      </c>
      <c r="N13" s="156">
        <v>-0.03931203931203931</v>
      </c>
      <c r="O13" s="157"/>
      <c r="P13" s="348">
        <v>5140</v>
      </c>
      <c r="Q13" s="347">
        <v>6317</v>
      </c>
      <c r="R13" s="158">
        <v>-0.1863226214975463</v>
      </c>
    </row>
    <row r="14" spans="1:18" ht="14.25">
      <c r="A14" s="336"/>
      <c r="B14" s="345" t="s">
        <v>534</v>
      </c>
      <c r="C14" s="337"/>
      <c r="D14" s="340">
        <v>2016</v>
      </c>
      <c r="E14" s="341">
        <v>2441</v>
      </c>
      <c r="F14" s="156">
        <v>-0.17410897173289636</v>
      </c>
      <c r="G14" s="156"/>
      <c r="H14" s="340">
        <v>0</v>
      </c>
      <c r="I14" s="341">
        <v>0</v>
      </c>
      <c r="J14" s="159" t="s">
        <v>253</v>
      </c>
      <c r="K14" s="156"/>
      <c r="L14" s="340">
        <v>8363</v>
      </c>
      <c r="M14" s="341">
        <v>6669</v>
      </c>
      <c r="N14" s="156">
        <v>0.25401109611635925</v>
      </c>
      <c r="O14" s="156"/>
      <c r="P14" s="348">
        <v>10379</v>
      </c>
      <c r="Q14" s="347">
        <v>9110</v>
      </c>
      <c r="R14" s="158">
        <v>0.1392974753018661</v>
      </c>
    </row>
    <row r="15" spans="1:18" ht="12.75">
      <c r="A15" s="336"/>
      <c r="B15" s="337" t="s">
        <v>507</v>
      </c>
      <c r="C15" s="337"/>
      <c r="D15" s="349">
        <v>4317</v>
      </c>
      <c r="E15" s="350">
        <v>5482</v>
      </c>
      <c r="F15" s="160">
        <v>-0.2125136811382707</v>
      </c>
      <c r="G15" s="156"/>
      <c r="H15" s="349">
        <v>2448</v>
      </c>
      <c r="I15" s="350">
        <v>2869</v>
      </c>
      <c r="J15" s="160">
        <v>-0.14674102474729872</v>
      </c>
      <c r="K15" s="156"/>
      <c r="L15" s="349">
        <v>8754</v>
      </c>
      <c r="M15" s="350">
        <v>7076</v>
      </c>
      <c r="N15" s="160">
        <v>0.23713962690785756</v>
      </c>
      <c r="O15" s="156"/>
      <c r="P15" s="351">
        <v>15519</v>
      </c>
      <c r="Q15" s="350">
        <v>15427</v>
      </c>
      <c r="R15" s="161">
        <v>0.005963570363648149</v>
      </c>
    </row>
    <row r="16" spans="1:18" ht="12.75">
      <c r="A16" s="293"/>
      <c r="B16" s="296"/>
      <c r="C16" s="296"/>
      <c r="D16" s="307"/>
      <c r="E16" s="308"/>
      <c r="F16" s="151"/>
      <c r="G16" s="151"/>
      <c r="H16" s="309"/>
      <c r="I16" s="310"/>
      <c r="J16" s="310"/>
      <c r="K16" s="310"/>
      <c r="L16" s="310"/>
      <c r="M16" s="310"/>
      <c r="N16" s="310"/>
      <c r="O16" s="352"/>
      <c r="P16" s="353"/>
      <c r="Q16" s="354"/>
      <c r="R16" s="352"/>
    </row>
    <row r="17" spans="1:18" ht="12.75" customHeight="1">
      <c r="A17" s="345"/>
      <c r="B17" s="345"/>
      <c r="C17" s="345"/>
      <c r="D17" s="345"/>
      <c r="E17" s="345"/>
      <c r="F17" s="345"/>
      <c r="G17" s="345"/>
      <c r="H17" s="345"/>
      <c r="I17" s="345"/>
      <c r="J17" s="345"/>
      <c r="K17" s="345"/>
      <c r="L17" s="345"/>
      <c r="M17" s="345"/>
      <c r="N17" s="345"/>
      <c r="O17" s="345"/>
      <c r="P17" s="337"/>
      <c r="Q17" s="355"/>
      <c r="R17" s="345"/>
    </row>
    <row r="18" spans="1:18" ht="12.75" customHeight="1">
      <c r="A18" s="345"/>
      <c r="B18" s="345"/>
      <c r="C18" s="345"/>
      <c r="D18" s="345"/>
      <c r="E18" s="345"/>
      <c r="F18" s="345"/>
      <c r="G18" s="345"/>
      <c r="H18" s="345"/>
      <c r="I18" s="345"/>
      <c r="J18" s="345"/>
      <c r="K18" s="345"/>
      <c r="L18" s="345"/>
      <c r="M18" s="356"/>
      <c r="N18" s="345"/>
      <c r="O18" s="345"/>
      <c r="P18" s="337"/>
      <c r="Q18" s="355"/>
      <c r="R18" s="345"/>
    </row>
    <row r="19" spans="1:18" ht="20.25" customHeight="1">
      <c r="A19" s="357" t="s">
        <v>508</v>
      </c>
      <c r="B19" s="357"/>
      <c r="C19" s="304"/>
      <c r="D19" s="304"/>
      <c r="E19" s="304"/>
      <c r="F19" s="304"/>
      <c r="G19" s="304"/>
      <c r="H19" s="304"/>
      <c r="I19" s="304"/>
      <c r="J19" s="304"/>
      <c r="K19" s="304"/>
      <c r="L19" s="304"/>
      <c r="M19" s="304"/>
      <c r="N19" s="304"/>
      <c r="O19" s="304"/>
      <c r="P19" s="299"/>
      <c r="Q19" s="358"/>
      <c r="R19" s="304"/>
    </row>
    <row r="20" spans="1:18" ht="13.5" customHeight="1">
      <c r="A20" s="345"/>
      <c r="B20" s="345"/>
      <c r="C20" s="345"/>
      <c r="D20" s="345"/>
      <c r="E20" s="345"/>
      <c r="F20" s="345"/>
      <c r="G20" s="345"/>
      <c r="H20" s="345"/>
      <c r="I20" s="345"/>
      <c r="J20" s="345"/>
      <c r="K20" s="345"/>
      <c r="L20" s="345"/>
      <c r="M20" s="345"/>
      <c r="N20" s="345"/>
      <c r="O20" s="345"/>
      <c r="P20" s="337"/>
      <c r="Q20" s="355"/>
      <c r="R20" s="345"/>
    </row>
    <row r="21" spans="1:18" ht="18.75">
      <c r="A21" s="311"/>
      <c r="B21" s="359"/>
      <c r="C21" s="359"/>
      <c r="D21" s="313" t="s">
        <v>509</v>
      </c>
      <c r="E21" s="313"/>
      <c r="F21" s="313"/>
      <c r="G21" s="313"/>
      <c r="H21" s="313" t="s">
        <v>510</v>
      </c>
      <c r="I21" s="313"/>
      <c r="J21" s="313"/>
      <c r="K21" s="313"/>
      <c r="L21" s="313" t="s">
        <v>219</v>
      </c>
      <c r="M21" s="313"/>
      <c r="N21" s="313"/>
      <c r="O21" s="360"/>
      <c r="P21" s="315" t="s">
        <v>535</v>
      </c>
      <c r="Q21" s="361"/>
      <c r="R21" s="316"/>
    </row>
    <row r="22" spans="1:18" s="328" customFormat="1" ht="33.75" customHeight="1">
      <c r="A22" s="362"/>
      <c r="B22" s="363"/>
      <c r="C22" s="363"/>
      <c r="D22" s="363" t="s">
        <v>132</v>
      </c>
      <c r="E22" s="363" t="s">
        <v>133</v>
      </c>
      <c r="F22" s="364" t="s">
        <v>505</v>
      </c>
      <c r="G22" s="364"/>
      <c r="H22" s="363" t="s">
        <v>132</v>
      </c>
      <c r="I22" s="363" t="s">
        <v>133</v>
      </c>
      <c r="J22" s="364" t="s">
        <v>505</v>
      </c>
      <c r="K22" s="364"/>
      <c r="L22" s="363" t="s">
        <v>132</v>
      </c>
      <c r="M22" s="363" t="s">
        <v>133</v>
      </c>
      <c r="N22" s="364" t="s">
        <v>505</v>
      </c>
      <c r="O22" s="365"/>
      <c r="P22" s="363" t="s">
        <v>132</v>
      </c>
      <c r="Q22" s="363" t="s">
        <v>133</v>
      </c>
      <c r="R22" s="366" t="s">
        <v>505</v>
      </c>
    </row>
    <row r="23" spans="1:18" s="335" customFormat="1" ht="15.75">
      <c r="A23" s="367"/>
      <c r="B23" s="368"/>
      <c r="C23" s="368"/>
      <c r="D23" s="369" t="s">
        <v>175</v>
      </c>
      <c r="E23" s="369" t="s">
        <v>175</v>
      </c>
      <c r="F23" s="369"/>
      <c r="G23" s="369"/>
      <c r="H23" s="369" t="s">
        <v>175</v>
      </c>
      <c r="I23" s="369" t="s">
        <v>175</v>
      </c>
      <c r="J23" s="369"/>
      <c r="K23" s="369"/>
      <c r="L23" s="369" t="s">
        <v>175</v>
      </c>
      <c r="M23" s="369" t="s">
        <v>175</v>
      </c>
      <c r="N23" s="370"/>
      <c r="O23" s="371"/>
      <c r="P23" s="372" t="s">
        <v>175</v>
      </c>
      <c r="Q23" s="373" t="s">
        <v>175</v>
      </c>
      <c r="R23" s="374"/>
    </row>
    <row r="24" spans="1:18" ht="12.75">
      <c r="A24" s="336"/>
      <c r="B24" s="375"/>
      <c r="C24" s="375"/>
      <c r="D24" s="376"/>
      <c r="E24" s="376"/>
      <c r="F24" s="376"/>
      <c r="G24" s="376"/>
      <c r="H24" s="376"/>
      <c r="I24" s="376"/>
      <c r="J24" s="376"/>
      <c r="K24" s="343"/>
      <c r="L24" s="376"/>
      <c r="M24" s="376"/>
      <c r="N24" s="377"/>
      <c r="O24" s="378"/>
      <c r="P24" s="379"/>
      <c r="Q24" s="355"/>
      <c r="R24" s="378"/>
    </row>
    <row r="25" spans="1:18" ht="14.25">
      <c r="A25" s="336"/>
      <c r="B25" s="337" t="s">
        <v>10</v>
      </c>
      <c r="C25" s="380"/>
      <c r="D25" s="376"/>
      <c r="E25" s="376"/>
      <c r="F25" s="376"/>
      <c r="G25" s="376"/>
      <c r="H25" s="376"/>
      <c r="I25" s="376"/>
      <c r="J25" s="376"/>
      <c r="K25" s="343"/>
      <c r="L25" s="376"/>
      <c r="M25" s="376"/>
      <c r="N25" s="376"/>
      <c r="O25" s="378"/>
      <c r="P25" s="379"/>
      <c r="Q25" s="355"/>
      <c r="R25" s="378"/>
    </row>
    <row r="26" spans="1:18" ht="12.75">
      <c r="A26" s="336"/>
      <c r="B26" s="337"/>
      <c r="C26" s="380"/>
      <c r="D26" s="376"/>
      <c r="E26" s="376"/>
      <c r="F26" s="376"/>
      <c r="G26" s="376"/>
      <c r="H26" s="376"/>
      <c r="I26" s="376"/>
      <c r="J26" s="376"/>
      <c r="K26" s="343"/>
      <c r="L26" s="376"/>
      <c r="M26" s="376"/>
      <c r="N26" s="376"/>
      <c r="O26" s="378"/>
      <c r="P26" s="379"/>
      <c r="Q26" s="345"/>
      <c r="R26" s="378"/>
    </row>
    <row r="27" spans="1:18" ht="12.75">
      <c r="A27" s="336"/>
      <c r="B27" s="381" t="s">
        <v>536</v>
      </c>
      <c r="C27" s="381"/>
      <c r="D27" s="345"/>
      <c r="E27" s="345"/>
      <c r="F27" s="345"/>
      <c r="G27" s="376"/>
      <c r="H27" s="345"/>
      <c r="I27" s="345"/>
      <c r="J27" s="345"/>
      <c r="K27" s="343"/>
      <c r="L27" s="345"/>
      <c r="M27" s="345"/>
      <c r="N27" s="345"/>
      <c r="O27" s="378"/>
      <c r="P27" s="379"/>
      <c r="Q27" s="345"/>
      <c r="R27" s="378"/>
    </row>
    <row r="28" spans="1:18" ht="12.75">
      <c r="A28" s="336"/>
      <c r="B28" s="382" t="s">
        <v>511</v>
      </c>
      <c r="C28" s="382"/>
      <c r="D28" s="346">
        <v>6</v>
      </c>
      <c r="E28" s="347">
        <v>10</v>
      </c>
      <c r="F28" s="156">
        <v>-0.4</v>
      </c>
      <c r="G28" s="343"/>
      <c r="H28" s="346">
        <v>5</v>
      </c>
      <c r="I28" s="347">
        <v>7</v>
      </c>
      <c r="J28" s="156">
        <v>-0.2857142857142857</v>
      </c>
      <c r="K28" s="343"/>
      <c r="L28" s="346">
        <v>11</v>
      </c>
      <c r="M28" s="347">
        <v>17</v>
      </c>
      <c r="N28" s="156">
        <v>-0.35294117647058826</v>
      </c>
      <c r="O28" s="383"/>
      <c r="P28" s="384">
        <v>5.6</v>
      </c>
      <c r="Q28" s="385">
        <v>7.99</v>
      </c>
      <c r="R28" s="158">
        <v>-0.25</v>
      </c>
    </row>
    <row r="29" spans="1:18" ht="12.75">
      <c r="A29" s="336"/>
      <c r="B29" s="382" t="s">
        <v>512</v>
      </c>
      <c r="C29" s="382"/>
      <c r="D29" s="346">
        <v>248</v>
      </c>
      <c r="E29" s="347">
        <v>294</v>
      </c>
      <c r="F29" s="156">
        <v>-0.1564625850340136</v>
      </c>
      <c r="G29" s="343"/>
      <c r="H29" s="346">
        <v>70</v>
      </c>
      <c r="I29" s="347">
        <v>54</v>
      </c>
      <c r="J29" s="156">
        <v>0.2962962962962963</v>
      </c>
      <c r="K29" s="343"/>
      <c r="L29" s="346">
        <v>318</v>
      </c>
      <c r="M29" s="347">
        <v>348</v>
      </c>
      <c r="N29" s="156">
        <v>-0.08620689655172414</v>
      </c>
      <c r="O29" s="383"/>
      <c r="P29" s="346">
        <v>94.8</v>
      </c>
      <c r="Q29" s="347">
        <v>83.4</v>
      </c>
      <c r="R29" s="158">
        <v>0.14457831325301204</v>
      </c>
    </row>
    <row r="30" spans="1:18" ht="12.75">
      <c r="A30" s="336"/>
      <c r="B30" s="382" t="s">
        <v>327</v>
      </c>
      <c r="C30" s="382"/>
      <c r="D30" s="346">
        <v>7</v>
      </c>
      <c r="E30" s="347">
        <v>37</v>
      </c>
      <c r="F30" s="156">
        <v>-0.8108108108108109</v>
      </c>
      <c r="G30" s="343"/>
      <c r="H30" s="346">
        <v>2</v>
      </c>
      <c r="I30" s="347">
        <v>2</v>
      </c>
      <c r="J30" s="156">
        <v>0</v>
      </c>
      <c r="K30" s="343"/>
      <c r="L30" s="346">
        <v>9</v>
      </c>
      <c r="M30" s="347">
        <v>39</v>
      </c>
      <c r="N30" s="156">
        <v>-0.7692307692307693</v>
      </c>
      <c r="O30" s="383"/>
      <c r="P30" s="346">
        <v>2.7</v>
      </c>
      <c r="Q30" s="385">
        <v>5.7</v>
      </c>
      <c r="R30" s="158">
        <v>-0.5</v>
      </c>
    </row>
    <row r="31" spans="1:18" ht="12.75">
      <c r="A31" s="336"/>
      <c r="B31" s="382" t="s">
        <v>513</v>
      </c>
      <c r="C31" s="382"/>
      <c r="D31" s="346">
        <v>472</v>
      </c>
      <c r="E31" s="347">
        <v>391</v>
      </c>
      <c r="F31" s="156">
        <v>0.2071611253196931</v>
      </c>
      <c r="G31" s="343"/>
      <c r="H31" s="346">
        <v>0</v>
      </c>
      <c r="I31" s="347">
        <v>0</v>
      </c>
      <c r="J31" s="156" t="s">
        <v>253</v>
      </c>
      <c r="K31" s="343"/>
      <c r="L31" s="346">
        <v>472</v>
      </c>
      <c r="M31" s="347">
        <v>391</v>
      </c>
      <c r="N31" s="156">
        <v>0.2071611253196931</v>
      </c>
      <c r="O31" s="383"/>
      <c r="P31" s="348">
        <v>47.2</v>
      </c>
      <c r="Q31" s="347">
        <v>39.1</v>
      </c>
      <c r="R31" s="158">
        <v>0.20512820512820512</v>
      </c>
    </row>
    <row r="32" spans="1:18" ht="12.75">
      <c r="A32" s="336"/>
      <c r="B32" s="386" t="s">
        <v>514</v>
      </c>
      <c r="C32" s="386"/>
      <c r="D32" s="387">
        <v>733</v>
      </c>
      <c r="E32" s="388">
        <v>732</v>
      </c>
      <c r="F32" s="162">
        <v>0.001366120218579235</v>
      </c>
      <c r="G32" s="343"/>
      <c r="H32" s="387">
        <v>77</v>
      </c>
      <c r="I32" s="388">
        <v>63</v>
      </c>
      <c r="J32" s="162">
        <v>0.2222222222222222</v>
      </c>
      <c r="K32" s="343"/>
      <c r="L32" s="387">
        <v>810</v>
      </c>
      <c r="M32" s="388">
        <v>795</v>
      </c>
      <c r="N32" s="162">
        <v>0.018867924528301886</v>
      </c>
      <c r="O32" s="383"/>
      <c r="P32" s="387">
        <v>150.3</v>
      </c>
      <c r="Q32" s="388">
        <v>136.19</v>
      </c>
      <c r="R32" s="163">
        <v>0.10294117647058823</v>
      </c>
    </row>
    <row r="33" spans="1:18" ht="12.75">
      <c r="A33" s="336"/>
      <c r="B33" s="382" t="s">
        <v>515</v>
      </c>
      <c r="C33" s="382"/>
      <c r="D33" s="346">
        <v>280</v>
      </c>
      <c r="E33" s="347">
        <v>195</v>
      </c>
      <c r="F33" s="156">
        <v>0.4358974358974359</v>
      </c>
      <c r="G33" s="343"/>
      <c r="H33" s="346">
        <v>0</v>
      </c>
      <c r="I33" s="347">
        <v>0</v>
      </c>
      <c r="J33" s="156" t="s">
        <v>253</v>
      </c>
      <c r="K33" s="343"/>
      <c r="L33" s="346">
        <v>280</v>
      </c>
      <c r="M33" s="347">
        <v>195</v>
      </c>
      <c r="N33" s="156">
        <v>0.4358974358974359</v>
      </c>
      <c r="O33" s="383"/>
      <c r="P33" s="346">
        <v>28</v>
      </c>
      <c r="Q33" s="385">
        <v>19.5</v>
      </c>
      <c r="R33" s="158">
        <v>0.4</v>
      </c>
    </row>
    <row r="34" spans="1:18" ht="12.75">
      <c r="A34" s="336"/>
      <c r="B34" s="337" t="s">
        <v>219</v>
      </c>
      <c r="C34" s="337"/>
      <c r="D34" s="389">
        <v>1013</v>
      </c>
      <c r="E34" s="390">
        <v>927</v>
      </c>
      <c r="F34" s="160">
        <v>0.09277238403451996</v>
      </c>
      <c r="G34" s="343"/>
      <c r="H34" s="389">
        <v>77</v>
      </c>
      <c r="I34" s="390">
        <v>63</v>
      </c>
      <c r="J34" s="160">
        <v>0.2222222222222222</v>
      </c>
      <c r="K34" s="343"/>
      <c r="L34" s="389">
        <v>1090</v>
      </c>
      <c r="M34" s="390">
        <v>990</v>
      </c>
      <c r="N34" s="160">
        <v>0.10101010101010101</v>
      </c>
      <c r="O34" s="383"/>
      <c r="P34" s="389">
        <v>178.3</v>
      </c>
      <c r="Q34" s="390">
        <v>155.69</v>
      </c>
      <c r="R34" s="161">
        <v>0.14102564102564102</v>
      </c>
    </row>
    <row r="35" spans="1:18" ht="12.75">
      <c r="A35" s="336"/>
      <c r="B35" s="345"/>
      <c r="C35" s="345"/>
      <c r="D35" s="338"/>
      <c r="E35" s="339"/>
      <c r="F35" s="391"/>
      <c r="G35" s="343"/>
      <c r="H35" s="346"/>
      <c r="I35" s="347"/>
      <c r="J35" s="391"/>
      <c r="K35" s="343"/>
      <c r="L35" s="346"/>
      <c r="M35" s="347"/>
      <c r="N35" s="391"/>
      <c r="O35" s="383"/>
      <c r="P35" s="392"/>
      <c r="Q35" s="393"/>
      <c r="R35" s="158"/>
    </row>
    <row r="36" spans="1:18" ht="12.75">
      <c r="A36" s="336"/>
      <c r="B36" s="381" t="s">
        <v>516</v>
      </c>
      <c r="C36" s="381"/>
      <c r="D36" s="338"/>
      <c r="E36" s="339"/>
      <c r="F36" s="391"/>
      <c r="G36" s="343"/>
      <c r="H36" s="346"/>
      <c r="I36" s="347"/>
      <c r="J36" s="391"/>
      <c r="K36" s="343"/>
      <c r="L36" s="346"/>
      <c r="M36" s="347"/>
      <c r="N36" s="391"/>
      <c r="O36" s="383"/>
      <c r="P36" s="392"/>
      <c r="Q36" s="393"/>
      <c r="R36" s="158"/>
    </row>
    <row r="37" spans="1:18" ht="12.75">
      <c r="A37" s="336"/>
      <c r="B37" s="382" t="s">
        <v>511</v>
      </c>
      <c r="C37" s="382"/>
      <c r="D37" s="346">
        <v>33</v>
      </c>
      <c r="E37" s="347">
        <v>57</v>
      </c>
      <c r="F37" s="156">
        <v>-0.42105263157894735</v>
      </c>
      <c r="G37" s="343"/>
      <c r="H37" s="346">
        <v>13</v>
      </c>
      <c r="I37" s="347">
        <v>18</v>
      </c>
      <c r="J37" s="156">
        <v>-0.2777777777777778</v>
      </c>
      <c r="K37" s="343"/>
      <c r="L37" s="346">
        <v>46</v>
      </c>
      <c r="M37" s="347">
        <v>75</v>
      </c>
      <c r="N37" s="156">
        <v>-0.38666666666666666</v>
      </c>
      <c r="O37" s="383"/>
      <c r="P37" s="346">
        <v>16.3</v>
      </c>
      <c r="Q37" s="347">
        <v>23.7</v>
      </c>
      <c r="R37" s="158">
        <v>-0.3333333333333333</v>
      </c>
    </row>
    <row r="38" spans="1:18" ht="12.75">
      <c r="A38" s="336"/>
      <c r="B38" s="382" t="s">
        <v>512</v>
      </c>
      <c r="C38" s="382"/>
      <c r="D38" s="346">
        <v>23</v>
      </c>
      <c r="E38" s="347">
        <v>52</v>
      </c>
      <c r="F38" s="156">
        <v>-0.5576923076923077</v>
      </c>
      <c r="G38" s="343"/>
      <c r="H38" s="346">
        <v>3</v>
      </c>
      <c r="I38" s="347">
        <v>9</v>
      </c>
      <c r="J38" s="156">
        <v>-0.6666666666666666</v>
      </c>
      <c r="K38" s="343"/>
      <c r="L38" s="346">
        <v>26</v>
      </c>
      <c r="M38" s="347">
        <v>61</v>
      </c>
      <c r="N38" s="156">
        <v>-0.5737704918032787</v>
      </c>
      <c r="O38" s="383"/>
      <c r="P38" s="346">
        <v>5.3</v>
      </c>
      <c r="Q38" s="347">
        <v>14.2</v>
      </c>
      <c r="R38" s="158">
        <v>-0.6428571428571429</v>
      </c>
    </row>
    <row r="39" spans="1:18" ht="12.75">
      <c r="A39" s="336"/>
      <c r="B39" s="382" t="s">
        <v>327</v>
      </c>
      <c r="C39" s="382"/>
      <c r="D39" s="346">
        <v>441</v>
      </c>
      <c r="E39" s="347">
        <v>1350</v>
      </c>
      <c r="F39" s="156">
        <v>-0.6733333333333333</v>
      </c>
      <c r="G39" s="343"/>
      <c r="H39" s="346">
        <v>17</v>
      </c>
      <c r="I39" s="347">
        <v>8</v>
      </c>
      <c r="J39" s="156">
        <v>1.125</v>
      </c>
      <c r="K39" s="343"/>
      <c r="L39" s="346">
        <v>458</v>
      </c>
      <c r="M39" s="347">
        <v>1358</v>
      </c>
      <c r="N39" s="156">
        <v>-0.6627393225331369</v>
      </c>
      <c r="O39" s="383"/>
      <c r="P39" s="346">
        <v>61.1</v>
      </c>
      <c r="Q39" s="347">
        <v>143</v>
      </c>
      <c r="R39" s="158">
        <v>-0.5734265734265734</v>
      </c>
    </row>
    <row r="40" spans="1:18" ht="12.75">
      <c r="A40" s="336"/>
      <c r="B40" s="382" t="s">
        <v>513</v>
      </c>
      <c r="C40" s="382"/>
      <c r="D40" s="346">
        <v>390</v>
      </c>
      <c r="E40" s="347">
        <v>312</v>
      </c>
      <c r="F40" s="156">
        <v>0.25</v>
      </c>
      <c r="G40" s="343"/>
      <c r="H40" s="346">
        <v>0</v>
      </c>
      <c r="I40" s="347">
        <v>0</v>
      </c>
      <c r="J40" s="156" t="s">
        <v>253</v>
      </c>
      <c r="K40" s="343"/>
      <c r="L40" s="346">
        <v>390</v>
      </c>
      <c r="M40" s="347">
        <v>312</v>
      </c>
      <c r="N40" s="156">
        <v>0.25</v>
      </c>
      <c r="O40" s="383"/>
      <c r="P40" s="346">
        <v>39</v>
      </c>
      <c r="Q40" s="347">
        <v>31.19</v>
      </c>
      <c r="R40" s="158">
        <v>0.25806451612903225</v>
      </c>
    </row>
    <row r="41" spans="1:18" ht="12.75">
      <c r="A41" s="336"/>
      <c r="B41" s="382" t="s">
        <v>517</v>
      </c>
      <c r="C41" s="382"/>
      <c r="D41" s="346">
        <v>157</v>
      </c>
      <c r="E41" s="347">
        <v>163</v>
      </c>
      <c r="F41" s="156">
        <v>-0.03680981595092025</v>
      </c>
      <c r="G41" s="343"/>
      <c r="H41" s="346">
        <v>0</v>
      </c>
      <c r="I41" s="347">
        <v>0</v>
      </c>
      <c r="J41" s="156" t="s">
        <v>253</v>
      </c>
      <c r="K41" s="343"/>
      <c r="L41" s="346">
        <v>157</v>
      </c>
      <c r="M41" s="347">
        <v>163</v>
      </c>
      <c r="N41" s="156">
        <v>-0.03680981595092025</v>
      </c>
      <c r="O41" s="383"/>
      <c r="P41" s="394">
        <v>15.5</v>
      </c>
      <c r="Q41" s="347">
        <v>16.3</v>
      </c>
      <c r="R41" s="158">
        <v>0</v>
      </c>
    </row>
    <row r="42" spans="1:18" ht="12.75">
      <c r="A42" s="336"/>
      <c r="B42" s="386" t="s">
        <v>514</v>
      </c>
      <c r="C42" s="386"/>
      <c r="D42" s="387">
        <v>1044</v>
      </c>
      <c r="E42" s="388">
        <v>1934</v>
      </c>
      <c r="F42" s="162">
        <v>-0.46018614270941055</v>
      </c>
      <c r="G42" s="343"/>
      <c r="H42" s="387">
        <v>33</v>
      </c>
      <c r="I42" s="388">
        <v>35</v>
      </c>
      <c r="J42" s="162">
        <v>-0.05714285714285714</v>
      </c>
      <c r="K42" s="343"/>
      <c r="L42" s="387">
        <v>1077</v>
      </c>
      <c r="M42" s="388">
        <v>1969</v>
      </c>
      <c r="N42" s="162">
        <v>-0.45302183849669886</v>
      </c>
      <c r="O42" s="383"/>
      <c r="P42" s="346">
        <v>137.2</v>
      </c>
      <c r="Q42" s="388">
        <v>228.39</v>
      </c>
      <c r="R42" s="163">
        <v>-0.3991228070175439</v>
      </c>
    </row>
    <row r="43" spans="1:18" ht="12.75">
      <c r="A43" s="336"/>
      <c r="B43" s="382" t="s">
        <v>515</v>
      </c>
      <c r="C43" s="382"/>
      <c r="D43" s="346">
        <v>60</v>
      </c>
      <c r="E43" s="347">
        <v>45</v>
      </c>
      <c r="F43" s="156">
        <v>0.3333333333333333</v>
      </c>
      <c r="G43" s="343"/>
      <c r="H43" s="346">
        <v>0</v>
      </c>
      <c r="I43" s="347">
        <v>0</v>
      </c>
      <c r="J43" s="156" t="s">
        <v>253</v>
      </c>
      <c r="K43" s="343"/>
      <c r="L43" s="346">
        <v>60</v>
      </c>
      <c r="M43" s="347">
        <v>45</v>
      </c>
      <c r="N43" s="156">
        <v>0.3333333333333333</v>
      </c>
      <c r="O43" s="383"/>
      <c r="P43" s="346">
        <v>6</v>
      </c>
      <c r="Q43" s="347">
        <v>4.5</v>
      </c>
      <c r="R43" s="158">
        <v>0.2</v>
      </c>
    </row>
    <row r="44" spans="1:18" ht="12.75">
      <c r="A44" s="336"/>
      <c r="B44" s="337" t="s">
        <v>219</v>
      </c>
      <c r="C44" s="337"/>
      <c r="D44" s="389">
        <v>1104</v>
      </c>
      <c r="E44" s="390">
        <v>1979</v>
      </c>
      <c r="F44" s="160">
        <v>-0.4421424962102072</v>
      </c>
      <c r="G44" s="343"/>
      <c r="H44" s="389">
        <v>33</v>
      </c>
      <c r="I44" s="390">
        <v>35</v>
      </c>
      <c r="J44" s="160">
        <v>-0.05714285714285714</v>
      </c>
      <c r="K44" s="343"/>
      <c r="L44" s="389">
        <v>1137</v>
      </c>
      <c r="M44" s="390">
        <v>2014</v>
      </c>
      <c r="N44" s="160">
        <v>-0.43545183714001984</v>
      </c>
      <c r="O44" s="383"/>
      <c r="P44" s="389">
        <v>143.2</v>
      </c>
      <c r="Q44" s="390">
        <v>232.9</v>
      </c>
      <c r="R44" s="161">
        <v>-0.38626609442060084</v>
      </c>
    </row>
    <row r="45" spans="1:18" ht="12.75">
      <c r="A45" s="336"/>
      <c r="B45" s="337"/>
      <c r="C45" s="337"/>
      <c r="D45" s="338"/>
      <c r="E45" s="339"/>
      <c r="F45" s="156"/>
      <c r="G45" s="343"/>
      <c r="H45" s="346"/>
      <c r="I45" s="347"/>
      <c r="J45" s="156"/>
      <c r="K45" s="343"/>
      <c r="L45" s="346"/>
      <c r="M45" s="347"/>
      <c r="N45" s="156"/>
      <c r="O45" s="383"/>
      <c r="P45" s="392"/>
      <c r="Q45" s="393"/>
      <c r="R45" s="158"/>
    </row>
    <row r="46" spans="1:18" ht="12.75">
      <c r="A46" s="336"/>
      <c r="B46" s="381" t="s">
        <v>518</v>
      </c>
      <c r="C46" s="337"/>
      <c r="D46" s="338"/>
      <c r="E46" s="339"/>
      <c r="F46" s="156"/>
      <c r="G46" s="343"/>
      <c r="H46" s="346"/>
      <c r="I46" s="347"/>
      <c r="J46" s="156"/>
      <c r="K46" s="343"/>
      <c r="L46" s="346"/>
      <c r="M46" s="347"/>
      <c r="N46" s="156"/>
      <c r="O46" s="383"/>
      <c r="P46" s="392"/>
      <c r="Q46" s="393"/>
      <c r="R46" s="158"/>
    </row>
    <row r="47" spans="1:18" ht="14.25">
      <c r="A47" s="336"/>
      <c r="B47" s="382" t="s">
        <v>327</v>
      </c>
      <c r="C47" s="382"/>
      <c r="D47" s="346">
        <v>41</v>
      </c>
      <c r="E47" s="346">
        <v>0</v>
      </c>
      <c r="F47" s="164" t="s">
        <v>253</v>
      </c>
      <c r="G47" s="343"/>
      <c r="H47" s="346">
        <v>0</v>
      </c>
      <c r="I47" s="346">
        <v>0</v>
      </c>
      <c r="J47" s="164" t="s">
        <v>253</v>
      </c>
      <c r="K47" s="343"/>
      <c r="L47" s="346">
        <v>41</v>
      </c>
      <c r="M47" s="347">
        <v>0</v>
      </c>
      <c r="N47" s="164" t="s">
        <v>253</v>
      </c>
      <c r="O47" s="395"/>
      <c r="P47" s="346">
        <v>4.1</v>
      </c>
      <c r="Q47" s="347">
        <v>0</v>
      </c>
      <c r="R47" s="165" t="s">
        <v>253</v>
      </c>
    </row>
    <row r="48" spans="1:18" ht="14.25">
      <c r="A48" s="336"/>
      <c r="B48" s="382" t="s">
        <v>513</v>
      </c>
      <c r="C48" s="382"/>
      <c r="D48" s="346">
        <v>4</v>
      </c>
      <c r="E48" s="346">
        <v>0</v>
      </c>
      <c r="F48" s="164" t="s">
        <v>253</v>
      </c>
      <c r="G48" s="343"/>
      <c r="H48" s="346">
        <v>0</v>
      </c>
      <c r="I48" s="346">
        <v>0</v>
      </c>
      <c r="J48" s="164" t="s">
        <v>253</v>
      </c>
      <c r="K48" s="343"/>
      <c r="L48" s="346">
        <v>4</v>
      </c>
      <c r="M48" s="347">
        <v>0</v>
      </c>
      <c r="N48" s="164" t="s">
        <v>253</v>
      </c>
      <c r="O48" s="395"/>
      <c r="P48" s="396">
        <v>0.5</v>
      </c>
      <c r="Q48" s="347">
        <v>0</v>
      </c>
      <c r="R48" s="165" t="s">
        <v>253</v>
      </c>
    </row>
    <row r="49" spans="1:18" ht="12.75">
      <c r="A49" s="336"/>
      <c r="B49" s="337" t="s">
        <v>219</v>
      </c>
      <c r="C49" s="337"/>
      <c r="D49" s="389">
        <v>45</v>
      </c>
      <c r="E49" s="390">
        <v>0</v>
      </c>
      <c r="F49" s="166" t="s">
        <v>253</v>
      </c>
      <c r="G49" s="343"/>
      <c r="H49" s="389">
        <v>0</v>
      </c>
      <c r="I49" s="390">
        <v>0</v>
      </c>
      <c r="J49" s="166" t="s">
        <v>253</v>
      </c>
      <c r="K49" s="343"/>
      <c r="L49" s="389">
        <v>45</v>
      </c>
      <c r="M49" s="390">
        <v>0</v>
      </c>
      <c r="N49" s="166" t="s">
        <v>253</v>
      </c>
      <c r="O49" s="383"/>
      <c r="P49" s="389">
        <v>4.6</v>
      </c>
      <c r="Q49" s="390">
        <v>0</v>
      </c>
      <c r="R49" s="167" t="s">
        <v>253</v>
      </c>
    </row>
    <row r="50" spans="1:18" ht="12.75">
      <c r="A50" s="336"/>
      <c r="B50" s="337"/>
      <c r="C50" s="337"/>
      <c r="D50" s="346"/>
      <c r="E50" s="347"/>
      <c r="F50" s="156"/>
      <c r="G50" s="343"/>
      <c r="H50" s="346"/>
      <c r="I50" s="347"/>
      <c r="J50" s="156"/>
      <c r="K50" s="343"/>
      <c r="L50" s="346"/>
      <c r="M50" s="347"/>
      <c r="N50" s="156"/>
      <c r="O50" s="383"/>
      <c r="P50" s="346"/>
      <c r="Q50" s="347"/>
      <c r="R50" s="158"/>
    </row>
    <row r="51" spans="1:18" ht="12.75">
      <c r="A51" s="336"/>
      <c r="B51" s="381" t="s">
        <v>537</v>
      </c>
      <c r="C51" s="381"/>
      <c r="D51" s="338"/>
      <c r="E51" s="339"/>
      <c r="F51" s="391"/>
      <c r="G51" s="343"/>
      <c r="H51" s="346"/>
      <c r="I51" s="347"/>
      <c r="J51" s="391"/>
      <c r="K51" s="343"/>
      <c r="L51" s="346"/>
      <c r="M51" s="347"/>
      <c r="N51" s="391"/>
      <c r="O51" s="383"/>
      <c r="P51" s="392"/>
      <c r="Q51" s="393"/>
      <c r="R51" s="158"/>
    </row>
    <row r="52" spans="1:18" ht="12.75">
      <c r="A52" s="336"/>
      <c r="B52" s="382" t="s">
        <v>511</v>
      </c>
      <c r="C52" s="382"/>
      <c r="D52" s="346">
        <v>39</v>
      </c>
      <c r="E52" s="347">
        <v>67</v>
      </c>
      <c r="F52" s="156">
        <v>-0.417910447761194</v>
      </c>
      <c r="G52" s="343"/>
      <c r="H52" s="346">
        <v>18</v>
      </c>
      <c r="I52" s="347">
        <v>25</v>
      </c>
      <c r="J52" s="156">
        <v>-0.28</v>
      </c>
      <c r="K52" s="343"/>
      <c r="L52" s="346">
        <v>57</v>
      </c>
      <c r="M52" s="347">
        <v>92</v>
      </c>
      <c r="N52" s="156">
        <v>-0.3804347826086957</v>
      </c>
      <c r="O52" s="383"/>
      <c r="P52" s="346">
        <v>21.9</v>
      </c>
      <c r="Q52" s="385">
        <v>31.69</v>
      </c>
      <c r="R52" s="158">
        <v>-0.3125</v>
      </c>
    </row>
    <row r="53" spans="1:18" ht="12.75">
      <c r="A53" s="336"/>
      <c r="B53" s="382" t="s">
        <v>512</v>
      </c>
      <c r="C53" s="382"/>
      <c r="D53" s="346">
        <v>271</v>
      </c>
      <c r="E53" s="347">
        <v>346</v>
      </c>
      <c r="F53" s="156">
        <v>-0.21676300578034682</v>
      </c>
      <c r="G53" s="343"/>
      <c r="H53" s="346">
        <v>73</v>
      </c>
      <c r="I53" s="347">
        <v>63</v>
      </c>
      <c r="J53" s="156">
        <v>0.15873015873015872</v>
      </c>
      <c r="K53" s="343"/>
      <c r="L53" s="346">
        <v>344</v>
      </c>
      <c r="M53" s="347">
        <v>409</v>
      </c>
      <c r="N53" s="156">
        <v>-0.15892420537897312</v>
      </c>
      <c r="O53" s="383"/>
      <c r="P53" s="346">
        <v>100.1</v>
      </c>
      <c r="Q53" s="347">
        <v>97.6</v>
      </c>
      <c r="R53" s="158">
        <v>0.02040816326530612</v>
      </c>
    </row>
    <row r="54" spans="1:18" ht="12.75">
      <c r="A54" s="336"/>
      <c r="B54" s="382" t="s">
        <v>327</v>
      </c>
      <c r="C54" s="382"/>
      <c r="D54" s="346">
        <v>489</v>
      </c>
      <c r="E54" s="347">
        <v>1387</v>
      </c>
      <c r="F54" s="156">
        <v>-0.6474405191059841</v>
      </c>
      <c r="G54" s="343"/>
      <c r="H54" s="346">
        <v>19</v>
      </c>
      <c r="I54" s="347">
        <v>10</v>
      </c>
      <c r="J54" s="156">
        <v>0.9</v>
      </c>
      <c r="K54" s="343"/>
      <c r="L54" s="346">
        <v>508</v>
      </c>
      <c r="M54" s="347">
        <v>1397</v>
      </c>
      <c r="N54" s="156">
        <v>-0.6363636363636364</v>
      </c>
      <c r="O54" s="383"/>
      <c r="P54" s="346">
        <v>67.9</v>
      </c>
      <c r="Q54" s="347">
        <v>148.7</v>
      </c>
      <c r="R54" s="158">
        <v>-0.5436241610738255</v>
      </c>
    </row>
    <row r="55" spans="1:18" ht="12.75">
      <c r="A55" s="336"/>
      <c r="B55" s="382" t="s">
        <v>513</v>
      </c>
      <c r="C55" s="382"/>
      <c r="D55" s="346">
        <v>866</v>
      </c>
      <c r="E55" s="347">
        <v>703</v>
      </c>
      <c r="F55" s="156">
        <v>0.23186344238975817</v>
      </c>
      <c r="G55" s="343"/>
      <c r="H55" s="346">
        <v>0</v>
      </c>
      <c r="I55" s="347">
        <v>0</v>
      </c>
      <c r="J55" s="159" t="s">
        <v>253</v>
      </c>
      <c r="K55" s="343"/>
      <c r="L55" s="346">
        <v>866</v>
      </c>
      <c r="M55" s="347">
        <v>703</v>
      </c>
      <c r="N55" s="156">
        <v>0.23186344238975817</v>
      </c>
      <c r="O55" s="383"/>
      <c r="P55" s="346">
        <v>86.7</v>
      </c>
      <c r="Q55" s="347">
        <v>70.29</v>
      </c>
      <c r="R55" s="158">
        <v>0.24285714285714285</v>
      </c>
    </row>
    <row r="56" spans="1:18" ht="12.75">
      <c r="A56" s="336"/>
      <c r="B56" s="382" t="s">
        <v>517</v>
      </c>
      <c r="C56" s="382"/>
      <c r="D56" s="346">
        <v>157</v>
      </c>
      <c r="E56" s="347">
        <v>163</v>
      </c>
      <c r="F56" s="156">
        <v>-0.03680981595092025</v>
      </c>
      <c r="G56" s="343"/>
      <c r="H56" s="346">
        <v>0</v>
      </c>
      <c r="I56" s="347">
        <v>0</v>
      </c>
      <c r="J56" s="159" t="s">
        <v>253</v>
      </c>
      <c r="K56" s="343"/>
      <c r="L56" s="346">
        <v>157</v>
      </c>
      <c r="M56" s="347">
        <v>163</v>
      </c>
      <c r="N56" s="156">
        <v>-0.03680981595092025</v>
      </c>
      <c r="O56" s="383"/>
      <c r="P56" s="346">
        <v>15.5</v>
      </c>
      <c r="Q56" s="347">
        <v>16.3</v>
      </c>
      <c r="R56" s="158">
        <v>0</v>
      </c>
    </row>
    <row r="57" spans="1:18" ht="12.75">
      <c r="A57" s="336"/>
      <c r="B57" s="386" t="s">
        <v>514</v>
      </c>
      <c r="C57" s="386"/>
      <c r="D57" s="387">
        <v>1822</v>
      </c>
      <c r="E57" s="388">
        <v>2666</v>
      </c>
      <c r="F57" s="162">
        <v>-0.31657914478619653</v>
      </c>
      <c r="G57" s="343"/>
      <c r="H57" s="387">
        <v>110</v>
      </c>
      <c r="I57" s="388">
        <v>98</v>
      </c>
      <c r="J57" s="162">
        <v>0.12244897959183673</v>
      </c>
      <c r="K57" s="343"/>
      <c r="L57" s="387">
        <v>1932</v>
      </c>
      <c r="M57" s="388">
        <v>2764</v>
      </c>
      <c r="N57" s="162">
        <v>-0.30101302460202606</v>
      </c>
      <c r="O57" s="383"/>
      <c r="P57" s="397">
        <v>292.1</v>
      </c>
      <c r="Q57" s="388">
        <v>364.58</v>
      </c>
      <c r="R57" s="163">
        <v>-0.2</v>
      </c>
    </row>
    <row r="58" spans="1:18" ht="12.75">
      <c r="A58" s="336"/>
      <c r="B58" s="382" t="s">
        <v>515</v>
      </c>
      <c r="C58" s="382"/>
      <c r="D58" s="346">
        <v>340</v>
      </c>
      <c r="E58" s="347">
        <v>240</v>
      </c>
      <c r="F58" s="156">
        <v>0.4166666666666667</v>
      </c>
      <c r="G58" s="343"/>
      <c r="H58" s="346">
        <v>0</v>
      </c>
      <c r="I58" s="347">
        <v>0</v>
      </c>
      <c r="J58" s="159" t="s">
        <v>253</v>
      </c>
      <c r="K58" s="343"/>
      <c r="L58" s="346">
        <v>340</v>
      </c>
      <c r="M58" s="347">
        <v>240</v>
      </c>
      <c r="N58" s="156">
        <v>0.4166666666666667</v>
      </c>
      <c r="O58" s="383"/>
      <c r="P58" s="346">
        <v>34</v>
      </c>
      <c r="Q58" s="347">
        <v>24</v>
      </c>
      <c r="R58" s="158">
        <v>0.4166666666666667</v>
      </c>
    </row>
    <row r="59" spans="1:18" ht="12.75" customHeight="1">
      <c r="A59" s="336"/>
      <c r="B59" s="337" t="s">
        <v>519</v>
      </c>
      <c r="C59" s="345"/>
      <c r="D59" s="389">
        <v>2162</v>
      </c>
      <c r="E59" s="390">
        <v>2906</v>
      </c>
      <c r="F59" s="160">
        <v>-0.25602202339986235</v>
      </c>
      <c r="G59" s="343"/>
      <c r="H59" s="389">
        <v>110</v>
      </c>
      <c r="I59" s="390">
        <v>98</v>
      </c>
      <c r="J59" s="160">
        <v>0.12244897959183673</v>
      </c>
      <c r="K59" s="343"/>
      <c r="L59" s="389">
        <v>2272</v>
      </c>
      <c r="M59" s="390">
        <v>3004</v>
      </c>
      <c r="N59" s="160">
        <v>-0.2436750998668442</v>
      </c>
      <c r="O59" s="383"/>
      <c r="P59" s="389">
        <v>326.1</v>
      </c>
      <c r="Q59" s="390">
        <v>388.5</v>
      </c>
      <c r="R59" s="161">
        <v>-0.16195372750642673</v>
      </c>
    </row>
    <row r="60" spans="1:18" ht="12.75">
      <c r="A60" s="336"/>
      <c r="B60" s="345"/>
      <c r="C60" s="345"/>
      <c r="D60" s="338"/>
      <c r="E60" s="339"/>
      <c r="F60" s="391"/>
      <c r="G60" s="343"/>
      <c r="H60" s="346"/>
      <c r="I60" s="347"/>
      <c r="J60" s="391"/>
      <c r="K60" s="343"/>
      <c r="L60" s="346"/>
      <c r="M60" s="347"/>
      <c r="N60" s="391"/>
      <c r="O60" s="383"/>
      <c r="P60" s="398"/>
      <c r="Q60" s="393"/>
      <c r="R60" s="158"/>
    </row>
    <row r="61" spans="1:18" ht="14.25">
      <c r="A61" s="336"/>
      <c r="B61" s="381" t="s">
        <v>538</v>
      </c>
      <c r="C61" s="381"/>
      <c r="D61" s="338"/>
      <c r="E61" s="339"/>
      <c r="F61" s="156"/>
      <c r="G61" s="343"/>
      <c r="H61" s="346"/>
      <c r="I61" s="347"/>
      <c r="J61" s="156"/>
      <c r="K61" s="343"/>
      <c r="L61" s="346"/>
      <c r="M61" s="347"/>
      <c r="N61" s="156"/>
      <c r="O61" s="383"/>
      <c r="P61" s="398"/>
      <c r="Q61" s="393"/>
      <c r="R61" s="158"/>
    </row>
    <row r="62" spans="1:18" ht="12.75">
      <c r="A62" s="336"/>
      <c r="B62" s="345" t="s">
        <v>520</v>
      </c>
      <c r="C62" s="382"/>
      <c r="D62" s="346">
        <v>29</v>
      </c>
      <c r="E62" s="399">
        <v>27</v>
      </c>
      <c r="F62" s="156">
        <v>0.07407407407407407</v>
      </c>
      <c r="G62" s="343"/>
      <c r="H62" s="346">
        <v>0</v>
      </c>
      <c r="I62" s="399">
        <v>10</v>
      </c>
      <c r="J62" s="159" t="s">
        <v>253</v>
      </c>
      <c r="K62" s="343"/>
      <c r="L62" s="346">
        <v>29</v>
      </c>
      <c r="M62" s="347">
        <v>37</v>
      </c>
      <c r="N62" s="156">
        <v>-0.21621621621621623</v>
      </c>
      <c r="O62" s="383"/>
      <c r="P62" s="346">
        <v>2.9</v>
      </c>
      <c r="Q62" s="347">
        <v>12.7</v>
      </c>
      <c r="R62" s="158">
        <v>-0.7692307692307693</v>
      </c>
    </row>
    <row r="63" spans="1:18" ht="12.75">
      <c r="A63" s="336"/>
      <c r="B63" s="337" t="s">
        <v>521</v>
      </c>
      <c r="C63" s="337"/>
      <c r="D63" s="389">
        <v>29</v>
      </c>
      <c r="E63" s="390">
        <v>27</v>
      </c>
      <c r="F63" s="160">
        <v>0.07407407407407407</v>
      </c>
      <c r="G63" s="343"/>
      <c r="H63" s="389">
        <v>0</v>
      </c>
      <c r="I63" s="390">
        <v>10</v>
      </c>
      <c r="J63" s="160" t="s">
        <v>253</v>
      </c>
      <c r="K63" s="343"/>
      <c r="L63" s="389">
        <v>29</v>
      </c>
      <c r="M63" s="390">
        <v>37</v>
      </c>
      <c r="N63" s="160">
        <v>-0.21621621621621623</v>
      </c>
      <c r="O63" s="383"/>
      <c r="P63" s="389">
        <v>2.9</v>
      </c>
      <c r="Q63" s="390">
        <v>12.7</v>
      </c>
      <c r="R63" s="161">
        <v>-0.7692307692307693</v>
      </c>
    </row>
    <row r="64" spans="1:18" ht="12.75">
      <c r="A64" s="336"/>
      <c r="B64" s="337"/>
      <c r="C64" s="337"/>
      <c r="D64" s="346"/>
      <c r="E64" s="339"/>
      <c r="F64" s="156"/>
      <c r="G64" s="343"/>
      <c r="H64" s="346"/>
      <c r="I64" s="347"/>
      <c r="J64" s="156"/>
      <c r="K64" s="343"/>
      <c r="L64" s="346"/>
      <c r="M64" s="347"/>
      <c r="N64" s="156"/>
      <c r="O64" s="383"/>
      <c r="P64" s="346"/>
      <c r="Q64" s="347"/>
      <c r="R64" s="158"/>
    </row>
    <row r="65" spans="1:18" ht="12.75">
      <c r="A65" s="336"/>
      <c r="B65" s="337" t="s">
        <v>522</v>
      </c>
      <c r="C65" s="337"/>
      <c r="D65" s="389">
        <v>2191</v>
      </c>
      <c r="E65" s="390">
        <v>2933</v>
      </c>
      <c r="F65" s="160">
        <v>-0.2529832935560859</v>
      </c>
      <c r="G65" s="343"/>
      <c r="H65" s="389">
        <v>110</v>
      </c>
      <c r="I65" s="390">
        <v>108</v>
      </c>
      <c r="J65" s="160">
        <v>0.018518518518518517</v>
      </c>
      <c r="K65" s="343"/>
      <c r="L65" s="389">
        <v>2301</v>
      </c>
      <c r="M65" s="390">
        <v>3041</v>
      </c>
      <c r="N65" s="160">
        <v>-0.24334100624794475</v>
      </c>
      <c r="O65" s="383"/>
      <c r="P65" s="389">
        <v>329</v>
      </c>
      <c r="Q65" s="390">
        <v>400.7</v>
      </c>
      <c r="R65" s="161">
        <v>-0.17955112219451372</v>
      </c>
    </row>
    <row r="66" spans="1:18" ht="12.75">
      <c r="A66" s="336"/>
      <c r="B66" s="337"/>
      <c r="C66" s="337"/>
      <c r="D66" s="346"/>
      <c r="E66" s="339"/>
      <c r="F66" s="156"/>
      <c r="G66" s="343"/>
      <c r="H66" s="346"/>
      <c r="I66" s="347"/>
      <c r="J66" s="156"/>
      <c r="K66" s="343"/>
      <c r="L66" s="346"/>
      <c r="M66" s="347"/>
      <c r="N66" s="156"/>
      <c r="O66" s="383"/>
      <c r="P66" s="346"/>
      <c r="Q66" s="393"/>
      <c r="R66" s="158"/>
    </row>
    <row r="67" spans="1:18" ht="14.25">
      <c r="A67" s="336"/>
      <c r="B67" s="381" t="s">
        <v>539</v>
      </c>
      <c r="C67" s="381"/>
      <c r="D67" s="338"/>
      <c r="E67" s="339"/>
      <c r="F67" s="391"/>
      <c r="G67" s="343"/>
      <c r="H67" s="346"/>
      <c r="I67" s="347"/>
      <c r="J67" s="391"/>
      <c r="K67" s="343"/>
      <c r="L67" s="346"/>
      <c r="M67" s="347"/>
      <c r="N67" s="391"/>
      <c r="O67" s="383"/>
      <c r="P67" s="398"/>
      <c r="Q67" s="393"/>
      <c r="R67" s="158"/>
    </row>
    <row r="68" spans="1:18" ht="12.75">
      <c r="A68" s="336"/>
      <c r="B68" s="382" t="s">
        <v>523</v>
      </c>
      <c r="C68" s="382"/>
      <c r="D68" s="346">
        <v>953</v>
      </c>
      <c r="E68" s="347">
        <v>1053</v>
      </c>
      <c r="F68" s="156">
        <v>-0.0949667616334283</v>
      </c>
      <c r="G68" s="343"/>
      <c r="H68" s="346">
        <v>0</v>
      </c>
      <c r="I68" s="347">
        <v>0</v>
      </c>
      <c r="J68" s="347" t="s">
        <v>253</v>
      </c>
      <c r="K68" s="343"/>
      <c r="L68" s="346">
        <v>953</v>
      </c>
      <c r="M68" s="347">
        <v>1053</v>
      </c>
      <c r="N68" s="156">
        <v>-0.0949667616334283</v>
      </c>
      <c r="O68" s="383"/>
      <c r="P68" s="348">
        <v>95.3</v>
      </c>
      <c r="Q68" s="347">
        <v>105.3</v>
      </c>
      <c r="R68" s="158">
        <v>-0.09523809523809523</v>
      </c>
    </row>
    <row r="69" spans="1:18" ht="12.75">
      <c r="A69" s="336"/>
      <c r="B69" s="382" t="s">
        <v>524</v>
      </c>
      <c r="C69" s="382"/>
      <c r="D69" s="346">
        <v>112</v>
      </c>
      <c r="E69" s="347">
        <v>129</v>
      </c>
      <c r="F69" s="156">
        <v>-0.13178294573643412</v>
      </c>
      <c r="G69" s="343"/>
      <c r="H69" s="346">
        <v>0</v>
      </c>
      <c r="I69" s="347">
        <v>0</v>
      </c>
      <c r="J69" s="347" t="s">
        <v>253</v>
      </c>
      <c r="K69" s="343"/>
      <c r="L69" s="346">
        <v>112</v>
      </c>
      <c r="M69" s="347">
        <v>129</v>
      </c>
      <c r="N69" s="156">
        <v>-0.13178294573643412</v>
      </c>
      <c r="O69" s="383"/>
      <c r="P69" s="348">
        <v>11.2</v>
      </c>
      <c r="Q69" s="347">
        <v>12.9</v>
      </c>
      <c r="R69" s="158">
        <v>-0.15384615384615385</v>
      </c>
    </row>
    <row r="70" spans="1:18" ht="12.75">
      <c r="A70" s="336"/>
      <c r="B70" s="382" t="s">
        <v>525</v>
      </c>
      <c r="C70" s="382"/>
      <c r="D70" s="346">
        <v>910</v>
      </c>
      <c r="E70" s="347">
        <v>484</v>
      </c>
      <c r="F70" s="156">
        <v>0.8801652892561983</v>
      </c>
      <c r="G70" s="343"/>
      <c r="H70" s="346">
        <v>0</v>
      </c>
      <c r="I70" s="347">
        <v>0</v>
      </c>
      <c r="J70" s="347" t="s">
        <v>253</v>
      </c>
      <c r="K70" s="343"/>
      <c r="L70" s="346">
        <v>910</v>
      </c>
      <c r="M70" s="347">
        <v>484</v>
      </c>
      <c r="N70" s="156">
        <v>0.8801652892561983</v>
      </c>
      <c r="O70" s="383"/>
      <c r="P70" s="348">
        <v>91</v>
      </c>
      <c r="Q70" s="347">
        <v>48.5</v>
      </c>
      <c r="R70" s="158">
        <v>0.8571428571428571</v>
      </c>
    </row>
    <row r="71" spans="1:18" ht="12.75">
      <c r="A71" s="336"/>
      <c r="B71" s="382" t="s">
        <v>327</v>
      </c>
      <c r="C71" s="382"/>
      <c r="D71" s="394">
        <v>0</v>
      </c>
      <c r="E71" s="400">
        <v>0</v>
      </c>
      <c r="F71" s="168" t="s">
        <v>253</v>
      </c>
      <c r="G71" s="343"/>
      <c r="H71" s="394">
        <v>8</v>
      </c>
      <c r="I71" s="400">
        <v>12</v>
      </c>
      <c r="J71" s="168">
        <v>-0.3333333333333333</v>
      </c>
      <c r="K71" s="343"/>
      <c r="L71" s="394">
        <v>8</v>
      </c>
      <c r="M71" s="400">
        <v>12</v>
      </c>
      <c r="N71" s="168">
        <v>-0.3333333333333333</v>
      </c>
      <c r="O71" s="383"/>
      <c r="P71" s="401">
        <v>8</v>
      </c>
      <c r="Q71" s="400">
        <v>12</v>
      </c>
      <c r="R71" s="169">
        <v>-0.3333333333333333</v>
      </c>
    </row>
    <row r="72" spans="1:18" ht="12.75">
      <c r="A72" s="336"/>
      <c r="B72" s="386" t="s">
        <v>526</v>
      </c>
      <c r="C72" s="386"/>
      <c r="D72" s="346">
        <v>1975</v>
      </c>
      <c r="E72" s="347">
        <v>1666</v>
      </c>
      <c r="F72" s="156">
        <v>0.18547418967587034</v>
      </c>
      <c r="G72" s="343"/>
      <c r="H72" s="346">
        <v>8</v>
      </c>
      <c r="I72" s="347">
        <v>12</v>
      </c>
      <c r="J72" s="162">
        <v>-0.3333333333333333</v>
      </c>
      <c r="K72" s="343"/>
      <c r="L72" s="346">
        <v>1983</v>
      </c>
      <c r="M72" s="347">
        <v>1678</v>
      </c>
      <c r="N72" s="156">
        <v>0.18176400476758045</v>
      </c>
      <c r="O72" s="383"/>
      <c r="P72" s="348">
        <v>205.5</v>
      </c>
      <c r="Q72" s="347">
        <v>178.7</v>
      </c>
      <c r="R72" s="158">
        <v>0.15083798882681565</v>
      </c>
    </row>
    <row r="73" spans="1:18" ht="12.75">
      <c r="A73" s="336"/>
      <c r="B73" s="382" t="s">
        <v>527</v>
      </c>
      <c r="C73" s="382"/>
      <c r="D73" s="346">
        <v>186</v>
      </c>
      <c r="E73" s="347">
        <v>282</v>
      </c>
      <c r="F73" s="156">
        <v>-0.3404255319148936</v>
      </c>
      <c r="G73" s="343"/>
      <c r="H73" s="346">
        <v>0</v>
      </c>
      <c r="I73" s="347">
        <v>0</v>
      </c>
      <c r="J73" s="347" t="s">
        <v>253</v>
      </c>
      <c r="K73" s="343"/>
      <c r="L73" s="346">
        <v>186</v>
      </c>
      <c r="M73" s="347">
        <v>282</v>
      </c>
      <c r="N73" s="156">
        <v>-0.3404255319148936</v>
      </c>
      <c r="O73" s="383"/>
      <c r="P73" s="348">
        <v>18.6</v>
      </c>
      <c r="Q73" s="347">
        <v>28.2</v>
      </c>
      <c r="R73" s="158">
        <v>-0.32142857142857145</v>
      </c>
    </row>
    <row r="74" spans="1:18" ht="12.75">
      <c r="A74" s="336"/>
      <c r="B74" s="382" t="s">
        <v>528</v>
      </c>
      <c r="C74" s="382"/>
      <c r="D74" s="346">
        <v>279</v>
      </c>
      <c r="E74" s="347">
        <v>909</v>
      </c>
      <c r="F74" s="156">
        <v>-0.693069306930693</v>
      </c>
      <c r="G74" s="343"/>
      <c r="H74" s="346">
        <v>0</v>
      </c>
      <c r="I74" s="347">
        <v>0</v>
      </c>
      <c r="J74" s="347" t="s">
        <v>253</v>
      </c>
      <c r="K74" s="343"/>
      <c r="L74" s="346">
        <v>279</v>
      </c>
      <c r="M74" s="347">
        <v>909</v>
      </c>
      <c r="N74" s="168">
        <v>-0.693069306930693</v>
      </c>
      <c r="O74" s="383"/>
      <c r="P74" s="348">
        <v>27.9</v>
      </c>
      <c r="Q74" s="347">
        <v>90.9</v>
      </c>
      <c r="R74" s="169">
        <v>-0.6923076923076923</v>
      </c>
    </row>
    <row r="75" spans="1:18" ht="12.75">
      <c r="A75" s="336"/>
      <c r="B75" s="337" t="s">
        <v>529</v>
      </c>
      <c r="C75" s="337"/>
      <c r="D75" s="389">
        <v>2440</v>
      </c>
      <c r="E75" s="390">
        <v>2857</v>
      </c>
      <c r="F75" s="160">
        <v>-0.14595729786489325</v>
      </c>
      <c r="G75" s="343"/>
      <c r="H75" s="389">
        <v>8</v>
      </c>
      <c r="I75" s="390">
        <v>12</v>
      </c>
      <c r="J75" s="160">
        <v>-0.3333333333333333</v>
      </c>
      <c r="K75" s="343"/>
      <c r="L75" s="389">
        <v>2448</v>
      </c>
      <c r="M75" s="390">
        <v>2869</v>
      </c>
      <c r="N75" s="160">
        <v>-0.14674102474729872</v>
      </c>
      <c r="O75" s="383"/>
      <c r="P75" s="389">
        <v>252</v>
      </c>
      <c r="Q75" s="390">
        <v>297.8</v>
      </c>
      <c r="R75" s="161">
        <v>-0.15436241610738255</v>
      </c>
    </row>
    <row r="76" spans="1:18" ht="12.75">
      <c r="A76" s="336"/>
      <c r="B76" s="337"/>
      <c r="C76" s="337"/>
      <c r="D76" s="338"/>
      <c r="E76" s="339"/>
      <c r="F76" s="391"/>
      <c r="G76" s="343"/>
      <c r="H76" s="346"/>
      <c r="I76" s="347"/>
      <c r="J76" s="391"/>
      <c r="K76" s="343"/>
      <c r="L76" s="346"/>
      <c r="M76" s="347"/>
      <c r="N76" s="391"/>
      <c r="O76" s="383"/>
      <c r="P76" s="398"/>
      <c r="Q76" s="393"/>
      <c r="R76" s="158"/>
    </row>
    <row r="77" spans="1:18" ht="14.25">
      <c r="A77" s="336"/>
      <c r="B77" s="381" t="s">
        <v>540</v>
      </c>
      <c r="C77" s="381"/>
      <c r="D77" s="338"/>
      <c r="E77" s="339"/>
      <c r="F77" s="391"/>
      <c r="G77" s="343"/>
      <c r="H77" s="346"/>
      <c r="I77" s="347"/>
      <c r="J77" s="391"/>
      <c r="K77" s="343"/>
      <c r="L77" s="346"/>
      <c r="M77" s="347"/>
      <c r="N77" s="391"/>
      <c r="O77" s="383"/>
      <c r="P77" s="398"/>
      <c r="Q77" s="393"/>
      <c r="R77" s="158"/>
    </row>
    <row r="78" spans="1:18" ht="12.75">
      <c r="A78" s="336"/>
      <c r="B78" s="382" t="s">
        <v>469</v>
      </c>
      <c r="C78" s="382"/>
      <c r="D78" s="346">
        <v>51</v>
      </c>
      <c r="E78" s="347">
        <v>138</v>
      </c>
      <c r="F78" s="156">
        <v>-0.6304347826086957</v>
      </c>
      <c r="G78" s="402"/>
      <c r="H78" s="346">
        <v>26</v>
      </c>
      <c r="I78" s="347">
        <v>21</v>
      </c>
      <c r="J78" s="156">
        <v>0.23809523809523808</v>
      </c>
      <c r="K78" s="170"/>
      <c r="L78" s="346">
        <v>77</v>
      </c>
      <c r="M78" s="347">
        <v>159</v>
      </c>
      <c r="N78" s="156">
        <v>-0.5157232704402516</v>
      </c>
      <c r="O78" s="378"/>
      <c r="P78" s="348">
        <v>31.1</v>
      </c>
      <c r="Q78" s="347">
        <v>34.8</v>
      </c>
      <c r="R78" s="158">
        <v>-0.11428571428571428</v>
      </c>
    </row>
    <row r="79" spans="1:18" ht="12.75">
      <c r="A79" s="336"/>
      <c r="B79" s="382" t="s">
        <v>466</v>
      </c>
      <c r="C79" s="382"/>
      <c r="D79" s="346">
        <v>76</v>
      </c>
      <c r="E79" s="347">
        <v>44</v>
      </c>
      <c r="F79" s="156">
        <v>0.7272727272727273</v>
      </c>
      <c r="G79" s="402"/>
      <c r="H79" s="346">
        <v>34</v>
      </c>
      <c r="I79" s="347">
        <v>43</v>
      </c>
      <c r="J79" s="156">
        <v>-0.20930232558139536</v>
      </c>
      <c r="K79" s="170"/>
      <c r="L79" s="346">
        <v>110</v>
      </c>
      <c r="M79" s="347">
        <v>87</v>
      </c>
      <c r="N79" s="156">
        <v>0.26436781609195403</v>
      </c>
      <c r="O79" s="378"/>
      <c r="P79" s="348">
        <v>41.6</v>
      </c>
      <c r="Q79" s="347">
        <v>47.4</v>
      </c>
      <c r="R79" s="158">
        <v>-0.10638297872340426</v>
      </c>
    </row>
    <row r="80" spans="1:18" ht="12.75">
      <c r="A80" s="336"/>
      <c r="B80" s="382" t="s">
        <v>468</v>
      </c>
      <c r="C80" s="382"/>
      <c r="D80" s="346">
        <v>6</v>
      </c>
      <c r="E80" s="347">
        <v>7</v>
      </c>
      <c r="F80" s="156">
        <v>-0.14285714285714285</v>
      </c>
      <c r="G80" s="402"/>
      <c r="H80" s="346">
        <v>24</v>
      </c>
      <c r="I80" s="347">
        <v>24</v>
      </c>
      <c r="J80" s="156">
        <v>0</v>
      </c>
      <c r="K80" s="170"/>
      <c r="L80" s="346">
        <v>30</v>
      </c>
      <c r="M80" s="347">
        <v>31</v>
      </c>
      <c r="N80" s="156">
        <v>-0.03225806451612903</v>
      </c>
      <c r="O80" s="378"/>
      <c r="P80" s="348">
        <v>24.6</v>
      </c>
      <c r="Q80" s="347">
        <v>24.7</v>
      </c>
      <c r="R80" s="158">
        <v>0</v>
      </c>
    </row>
    <row r="81" spans="1:18" ht="12.75">
      <c r="A81" s="336"/>
      <c r="B81" s="382" t="s">
        <v>470</v>
      </c>
      <c r="C81" s="382"/>
      <c r="D81" s="346">
        <v>9</v>
      </c>
      <c r="E81" s="347">
        <v>9</v>
      </c>
      <c r="F81" s="156">
        <v>0</v>
      </c>
      <c r="G81" s="402"/>
      <c r="H81" s="346">
        <v>64</v>
      </c>
      <c r="I81" s="347">
        <v>50</v>
      </c>
      <c r="J81" s="156">
        <v>0.28</v>
      </c>
      <c r="K81" s="170"/>
      <c r="L81" s="346">
        <v>73</v>
      </c>
      <c r="M81" s="347">
        <v>59</v>
      </c>
      <c r="N81" s="156">
        <v>0.23728813559322035</v>
      </c>
      <c r="O81" s="378"/>
      <c r="P81" s="348">
        <v>64.9</v>
      </c>
      <c r="Q81" s="347">
        <v>50.9</v>
      </c>
      <c r="R81" s="158">
        <v>0.27450980392156865</v>
      </c>
    </row>
    <row r="82" spans="1:18" ht="12.75">
      <c r="A82" s="336"/>
      <c r="B82" s="345" t="s">
        <v>530</v>
      </c>
      <c r="C82" s="382"/>
      <c r="D82" s="346">
        <v>5</v>
      </c>
      <c r="E82" s="347">
        <v>5</v>
      </c>
      <c r="F82" s="156">
        <v>0</v>
      </c>
      <c r="G82" s="402"/>
      <c r="H82" s="346">
        <v>20</v>
      </c>
      <c r="I82" s="347">
        <v>18</v>
      </c>
      <c r="J82" s="156">
        <v>0.1111111111111111</v>
      </c>
      <c r="K82" s="159"/>
      <c r="L82" s="346">
        <v>25</v>
      </c>
      <c r="M82" s="347">
        <v>23</v>
      </c>
      <c r="N82" s="156">
        <v>0.08695652173913043</v>
      </c>
      <c r="O82" s="378"/>
      <c r="P82" s="348">
        <v>20.49</v>
      </c>
      <c r="Q82" s="347">
        <v>18.5</v>
      </c>
      <c r="R82" s="158">
        <v>0.05263157894736842</v>
      </c>
    </row>
    <row r="83" spans="1:18" ht="14.25">
      <c r="A83" s="336"/>
      <c r="B83" s="345" t="s">
        <v>541</v>
      </c>
      <c r="C83" s="382"/>
      <c r="D83" s="346">
        <v>17</v>
      </c>
      <c r="E83" s="347">
        <v>8</v>
      </c>
      <c r="F83" s="156">
        <v>1.125</v>
      </c>
      <c r="G83" s="402"/>
      <c r="H83" s="346">
        <v>59</v>
      </c>
      <c r="I83" s="347">
        <v>40</v>
      </c>
      <c r="J83" s="156">
        <v>0.475</v>
      </c>
      <c r="K83" s="170"/>
      <c r="L83" s="346">
        <v>76</v>
      </c>
      <c r="M83" s="347">
        <v>48</v>
      </c>
      <c r="N83" s="156">
        <v>0.5833333333333334</v>
      </c>
      <c r="O83" s="378"/>
      <c r="P83" s="348">
        <v>60.7</v>
      </c>
      <c r="Q83" s="347">
        <v>40.49</v>
      </c>
      <c r="R83" s="158">
        <v>0.525</v>
      </c>
    </row>
    <row r="84" spans="1:18" ht="12.75">
      <c r="A84" s="336"/>
      <c r="B84" s="337" t="s">
        <v>531</v>
      </c>
      <c r="C84" s="337"/>
      <c r="D84" s="389">
        <v>164</v>
      </c>
      <c r="E84" s="390">
        <v>211</v>
      </c>
      <c r="F84" s="160">
        <v>-0.22274881516587677</v>
      </c>
      <c r="G84" s="343"/>
      <c r="H84" s="389">
        <v>227</v>
      </c>
      <c r="I84" s="390">
        <v>196</v>
      </c>
      <c r="J84" s="160">
        <v>0.15816326530612246</v>
      </c>
      <c r="K84" s="343"/>
      <c r="L84" s="389">
        <v>391</v>
      </c>
      <c r="M84" s="390">
        <v>407</v>
      </c>
      <c r="N84" s="160">
        <v>-0.03931203931203931</v>
      </c>
      <c r="O84" s="383"/>
      <c r="P84" s="389">
        <v>243.39</v>
      </c>
      <c r="Q84" s="390">
        <v>216.79</v>
      </c>
      <c r="R84" s="161">
        <v>0.11981566820276497</v>
      </c>
    </row>
    <row r="85" spans="1:18" ht="12.75">
      <c r="A85" s="336"/>
      <c r="B85" s="337"/>
      <c r="C85" s="337"/>
      <c r="D85" s="346"/>
      <c r="E85" s="347"/>
      <c r="F85" s="156"/>
      <c r="G85" s="343"/>
      <c r="H85" s="346"/>
      <c r="I85" s="347"/>
      <c r="J85" s="156"/>
      <c r="K85" s="343"/>
      <c r="L85" s="346"/>
      <c r="M85" s="347"/>
      <c r="N85" s="156"/>
      <c r="O85" s="383"/>
      <c r="P85" s="398"/>
      <c r="Q85" s="403"/>
      <c r="R85" s="158"/>
    </row>
    <row r="86" spans="1:18" ht="12.75">
      <c r="A86" s="336"/>
      <c r="B86" s="381"/>
      <c r="C86" s="381"/>
      <c r="D86" s="346"/>
      <c r="E86" s="347"/>
      <c r="F86" s="391"/>
      <c r="G86" s="343"/>
      <c r="H86" s="346"/>
      <c r="I86" s="347"/>
      <c r="J86" s="391"/>
      <c r="K86" s="343"/>
      <c r="L86" s="346"/>
      <c r="M86" s="347"/>
      <c r="N86" s="391"/>
      <c r="O86" s="383"/>
      <c r="P86" s="398"/>
      <c r="Q86" s="400"/>
      <c r="R86" s="158"/>
    </row>
    <row r="87" spans="1:18" ht="12.75">
      <c r="A87" s="336"/>
      <c r="B87" s="337" t="s">
        <v>456</v>
      </c>
      <c r="C87" s="337"/>
      <c r="D87" s="389">
        <v>4795</v>
      </c>
      <c r="E87" s="390">
        <v>6001</v>
      </c>
      <c r="F87" s="160">
        <v>-0.20096650558240292</v>
      </c>
      <c r="G87" s="343"/>
      <c r="H87" s="389">
        <v>345</v>
      </c>
      <c r="I87" s="390">
        <v>316</v>
      </c>
      <c r="J87" s="160">
        <v>0.09177215189873418</v>
      </c>
      <c r="K87" s="343"/>
      <c r="L87" s="389">
        <v>5140</v>
      </c>
      <c r="M87" s="390">
        <v>6317</v>
      </c>
      <c r="N87" s="160">
        <v>-0.1863226214975463</v>
      </c>
      <c r="O87" s="383"/>
      <c r="P87" s="351">
        <v>824.39</v>
      </c>
      <c r="Q87" s="400">
        <v>915.52</v>
      </c>
      <c r="R87" s="161">
        <v>-0.10043668122270742</v>
      </c>
    </row>
    <row r="88" spans="1:18" ht="12.75">
      <c r="A88" s="293"/>
      <c r="B88" s="296"/>
      <c r="C88" s="296"/>
      <c r="D88" s="307"/>
      <c r="E88" s="308"/>
      <c r="F88" s="151"/>
      <c r="G88" s="151"/>
      <c r="H88" s="309"/>
      <c r="I88" s="310"/>
      <c r="J88" s="151"/>
      <c r="K88" s="343"/>
      <c r="L88" s="309"/>
      <c r="M88" s="310"/>
      <c r="N88" s="151"/>
      <c r="O88" s="297"/>
      <c r="P88" s="404"/>
      <c r="Q88" s="405"/>
      <c r="R88" s="171"/>
    </row>
    <row r="89" spans="1:18" ht="12.75">
      <c r="A89" s="406"/>
      <c r="B89" s="288"/>
      <c r="C89" s="288"/>
      <c r="D89" s="407"/>
      <c r="E89" s="408"/>
      <c r="F89" s="172"/>
      <c r="G89" s="172"/>
      <c r="H89" s="409"/>
      <c r="I89" s="410"/>
      <c r="J89" s="172"/>
      <c r="K89" s="172"/>
      <c r="L89" s="409"/>
      <c r="M89" s="410"/>
      <c r="N89" s="172"/>
      <c r="O89" s="287"/>
      <c r="P89" s="411"/>
      <c r="Q89" s="408"/>
      <c r="R89" s="172"/>
    </row>
    <row r="90" spans="20:41" ht="12.75">
      <c r="T90" s="412"/>
      <c r="U90" s="412"/>
      <c r="V90" s="412"/>
      <c r="W90" s="412"/>
      <c r="X90" s="412"/>
      <c r="Y90" s="412"/>
      <c r="Z90" s="412"/>
      <c r="AA90" s="412"/>
      <c r="AB90" s="412"/>
      <c r="AC90" s="412"/>
      <c r="AD90" s="412"/>
      <c r="AE90" s="412"/>
      <c r="AF90" s="412"/>
      <c r="AG90" s="412"/>
      <c r="AH90" s="412"/>
      <c r="AI90" s="412"/>
      <c r="AJ90" s="412"/>
      <c r="AK90" s="412"/>
      <c r="AL90" s="412"/>
      <c r="AM90" s="412"/>
      <c r="AN90" s="412"/>
      <c r="AO90" s="412"/>
    </row>
    <row r="91" spans="2:18" ht="12.75">
      <c r="B91" s="284" t="s">
        <v>532</v>
      </c>
      <c r="C91" s="284"/>
      <c r="Q91" s="356"/>
      <c r="R91" s="356"/>
    </row>
    <row r="92" spans="2:18" ht="12.75">
      <c r="B92" s="284"/>
      <c r="C92" s="284"/>
      <c r="Q92" s="356"/>
      <c r="R92" s="356"/>
    </row>
    <row r="93" spans="2:18" ht="14.25">
      <c r="B93" s="413" t="s">
        <v>542</v>
      </c>
      <c r="C93" s="284"/>
      <c r="Q93" s="356"/>
      <c r="R93" s="356"/>
    </row>
    <row r="94" spans="2:18" ht="15" customHeight="1">
      <c r="B94" s="414" t="s">
        <v>543</v>
      </c>
      <c r="C94" s="284"/>
      <c r="Q94" s="356"/>
      <c r="R94" s="356"/>
    </row>
    <row r="95" spans="2:18" ht="15" customHeight="1">
      <c r="B95" s="414" t="s">
        <v>544</v>
      </c>
      <c r="C95" s="283"/>
      <c r="Q95" s="356"/>
      <c r="R95" s="356"/>
    </row>
    <row r="96" spans="2:18" ht="15" customHeight="1">
      <c r="B96" s="415" t="s">
        <v>545</v>
      </c>
      <c r="C96" s="283"/>
      <c r="Q96" s="356"/>
      <c r="R96" s="356"/>
    </row>
    <row r="97" spans="2:18" ht="15" customHeight="1">
      <c r="B97" s="414" t="s">
        <v>16</v>
      </c>
      <c r="Q97" s="356"/>
      <c r="R97" s="356"/>
    </row>
    <row r="98" spans="2:18" ht="12.75" customHeight="1">
      <c r="B98" s="283" t="s">
        <v>533</v>
      </c>
      <c r="Q98" s="356"/>
      <c r="R98" s="356"/>
    </row>
    <row r="99" spans="2:18" ht="12.75">
      <c r="B99" s="283"/>
      <c r="Q99" s="356"/>
      <c r="R99" s="356"/>
    </row>
    <row r="100" spans="17:18" ht="12.75">
      <c r="Q100" s="356"/>
      <c r="R100" s="356"/>
    </row>
    <row r="101" spans="2:18" ht="12.75">
      <c r="B101" s="416"/>
      <c r="C101" s="416"/>
      <c r="D101" s="417"/>
      <c r="E101" s="356"/>
      <c r="F101" s="418"/>
      <c r="G101" s="418"/>
      <c r="H101" s="345"/>
      <c r="I101" s="345"/>
      <c r="J101" s="345"/>
      <c r="K101" s="345"/>
      <c r="L101" s="345"/>
      <c r="M101" s="345"/>
      <c r="N101" s="345"/>
      <c r="O101" s="345"/>
      <c r="P101" s="284"/>
      <c r="Q101" s="283"/>
      <c r="R101" s="283"/>
    </row>
    <row r="103" ht="12.75" customHeight="1"/>
    <row r="104" ht="7.5" customHeight="1"/>
    <row r="108" ht="6" customHeight="1"/>
    <row r="110" ht="6" customHeight="1"/>
    <row r="145" ht="6" customHeight="1"/>
    <row r="155" spans="19:22" ht="12.75">
      <c r="S155" s="170"/>
      <c r="T155" s="170"/>
      <c r="U155" s="170"/>
      <c r="V155" s="170"/>
    </row>
    <row r="156" spans="19:22" ht="12.75">
      <c r="S156" s="170"/>
      <c r="T156" s="170"/>
      <c r="U156" s="170"/>
      <c r="V156" s="170"/>
    </row>
    <row r="157" spans="19:22" ht="9" customHeight="1">
      <c r="S157" s="170"/>
      <c r="T157" s="170"/>
      <c r="U157" s="170"/>
      <c r="V157" s="170"/>
    </row>
    <row r="158" spans="19:22" ht="6" customHeight="1">
      <c r="S158" s="170"/>
      <c r="T158" s="170"/>
      <c r="U158" s="170"/>
      <c r="V158" s="170"/>
    </row>
    <row r="159" ht="12.75">
      <c r="S159" s="170"/>
    </row>
    <row r="160" ht="6" customHeight="1">
      <c r="S160" s="170"/>
    </row>
    <row r="161" ht="12.75">
      <c r="S161" s="170"/>
    </row>
    <row r="162" ht="12.75">
      <c r="S162" s="170"/>
    </row>
    <row r="163" ht="12.75">
      <c r="S163" s="170"/>
    </row>
    <row r="164" ht="6" customHeight="1">
      <c r="S164" s="170"/>
    </row>
    <row r="165" ht="12.75">
      <c r="S165" s="170"/>
    </row>
    <row r="166" ht="6" customHeight="1">
      <c r="S166" s="170"/>
    </row>
    <row r="167" ht="12.75">
      <c r="S167" s="170"/>
    </row>
    <row r="168" ht="12.75">
      <c r="S168" s="170"/>
    </row>
    <row r="169" ht="12.75">
      <c r="S169" s="170"/>
    </row>
    <row r="170" ht="12.75">
      <c r="S170" s="170"/>
    </row>
    <row r="171" ht="12.75">
      <c r="S171" s="170"/>
    </row>
    <row r="172" ht="12.75">
      <c r="S172" s="170"/>
    </row>
    <row r="173" ht="12.75">
      <c r="S173" s="170"/>
    </row>
    <row r="174" ht="6.75" customHeight="1">
      <c r="S174" s="170"/>
    </row>
    <row r="175" ht="12.75">
      <c r="S175" s="170"/>
    </row>
    <row r="176" ht="12.75">
      <c r="S176" s="170"/>
    </row>
    <row r="177" ht="12.75">
      <c r="S177" s="170"/>
    </row>
    <row r="178" ht="6" customHeight="1">
      <c r="S178" s="170"/>
    </row>
    <row r="179" ht="12.75">
      <c r="S179" s="170"/>
    </row>
    <row r="180" ht="6" customHeight="1">
      <c r="S180" s="170"/>
    </row>
    <row r="181" ht="12.75">
      <c r="S181" s="170"/>
    </row>
    <row r="182" ht="12.75">
      <c r="S182" s="170"/>
    </row>
    <row r="183" ht="12.75">
      <c r="S183" s="170"/>
    </row>
    <row r="184" ht="7.5" customHeight="1">
      <c r="S184" s="170"/>
    </row>
    <row r="185" ht="12.75">
      <c r="S185" s="170"/>
    </row>
    <row r="186" ht="6" customHeight="1">
      <c r="S186" s="170"/>
    </row>
    <row r="187" ht="12.75">
      <c r="S187" s="170"/>
    </row>
    <row r="188" ht="12.75">
      <c r="S188" s="170"/>
    </row>
    <row r="189" ht="12.75">
      <c r="S189" s="170"/>
    </row>
    <row r="190" ht="12.75">
      <c r="S190" s="170"/>
    </row>
    <row r="191" ht="6" customHeight="1">
      <c r="S191" s="170"/>
    </row>
    <row r="192" ht="12.75">
      <c r="S192" s="170"/>
    </row>
    <row r="193" ht="12.75">
      <c r="S193" s="170"/>
    </row>
    <row r="194" ht="12.75">
      <c r="S194" s="170"/>
    </row>
    <row r="195" ht="6" customHeight="1">
      <c r="S195" s="170"/>
    </row>
    <row r="196" ht="12.75">
      <c r="S196" s="170"/>
    </row>
    <row r="197" ht="6" customHeight="1">
      <c r="S197" s="170"/>
    </row>
    <row r="198" ht="12.75">
      <c r="S198" s="170"/>
    </row>
    <row r="199" ht="12.75">
      <c r="S199" s="170"/>
    </row>
    <row r="200" ht="12.75">
      <c r="S200" s="170"/>
    </row>
    <row r="201" ht="12.75">
      <c r="S201" s="170"/>
    </row>
    <row r="202" ht="6" customHeight="1">
      <c r="S202" s="170"/>
    </row>
    <row r="203" ht="12.75">
      <c r="S203" s="170"/>
    </row>
    <row r="204" ht="12.75">
      <c r="S204" s="170"/>
    </row>
    <row r="205" ht="12.75">
      <c r="S205" s="170"/>
    </row>
    <row r="206" ht="6" customHeight="1">
      <c r="S206" s="170"/>
    </row>
    <row r="207" ht="12.75">
      <c r="S207" s="170"/>
    </row>
    <row r="208" ht="6" customHeight="1">
      <c r="S208" s="170"/>
    </row>
    <row r="209" ht="12.75">
      <c r="S209" s="170"/>
    </row>
    <row r="210" ht="12.75">
      <c r="S210" s="170"/>
    </row>
    <row r="211" ht="12.75">
      <c r="S211" s="170"/>
    </row>
    <row r="212" ht="12.75">
      <c r="S212" s="170"/>
    </row>
    <row r="213" ht="6" customHeight="1">
      <c r="S213" s="170"/>
    </row>
    <row r="214" ht="12.75">
      <c r="S214" s="170"/>
    </row>
    <row r="215" ht="12.75">
      <c r="S215" s="170"/>
    </row>
    <row r="216" ht="12.75">
      <c r="S216" s="170"/>
    </row>
    <row r="217" ht="12.75">
      <c r="S217" s="170"/>
    </row>
    <row r="218" ht="12.75">
      <c r="S218" s="170"/>
    </row>
    <row r="219" ht="4.5" customHeight="1">
      <c r="S219" s="170"/>
    </row>
    <row r="220" ht="12.75">
      <c r="S220" s="170"/>
    </row>
    <row r="221" ht="12.75">
      <c r="S221" s="170"/>
    </row>
    <row r="222" ht="12.75">
      <c r="S222" s="170"/>
    </row>
    <row r="223" ht="12.75">
      <c r="S223" s="170"/>
    </row>
    <row r="224" ht="12.75">
      <c r="S224" s="170"/>
    </row>
    <row r="225" ht="6" customHeight="1">
      <c r="S225" s="170"/>
    </row>
    <row r="226" ht="12.75">
      <c r="S226" s="170"/>
    </row>
    <row r="227" ht="12.75">
      <c r="S227" s="170"/>
    </row>
    <row r="228" ht="12.75">
      <c r="S228" s="170"/>
    </row>
    <row r="229" ht="12.75">
      <c r="S229" s="170"/>
    </row>
  </sheetData>
  <conditionalFormatting sqref="A1:IV65536">
    <cfRule type="cellIs" priority="1" dxfId="0" operator="between" stopIfTrue="1">
      <formula>-100000</formula>
      <formula>1000000</formula>
    </cfRule>
  </conditionalFormatting>
  <printOptions/>
  <pageMargins left="0.75" right="0.75" top="1" bottom="1" header="0.5" footer="0.5"/>
  <pageSetup fitToHeight="1" fitToWidth="1" horizontalDpi="600" verticalDpi="600" orientation="portrait" paperSize="9" scale="50" r:id="rId1"/>
</worksheet>
</file>

<file path=xl/worksheets/sheet21.xml><?xml version="1.0" encoding="utf-8"?>
<worksheet xmlns="http://schemas.openxmlformats.org/spreadsheetml/2006/main" xmlns:r="http://schemas.openxmlformats.org/officeDocument/2006/relationships">
  <sheetPr>
    <pageSetUpPr fitToPage="1"/>
  </sheetPr>
  <dimension ref="A1:X165"/>
  <sheetViews>
    <sheetView zoomScale="75" zoomScaleNormal="75" workbookViewId="0" topLeftCell="A1">
      <selection activeCell="A1" sqref="A1"/>
    </sheetView>
  </sheetViews>
  <sheetFormatPr defaultColWidth="9.00390625" defaultRowHeight="14.25"/>
  <cols>
    <col min="1" max="1" width="2.125" style="281" customWidth="1"/>
    <col min="2" max="2" width="2.625" style="281" customWidth="1"/>
    <col min="3" max="3" width="38.50390625" style="281" customWidth="1"/>
    <col min="4" max="4" width="10.50390625" style="281" customWidth="1"/>
    <col min="5" max="5" width="0.74609375" style="281" customWidth="1"/>
    <col min="6" max="6" width="7.625" style="281" customWidth="1"/>
    <col min="7" max="8" width="10.50390625" style="281" customWidth="1"/>
    <col min="9" max="9" width="1.75390625" style="281" customWidth="1"/>
    <col min="10" max="10" width="10.50390625" style="281" customWidth="1"/>
    <col min="11" max="11" width="7.625" style="281" customWidth="1"/>
    <col min="12" max="13" width="10.50390625" style="281" customWidth="1"/>
    <col min="14" max="14" width="7.625" style="281" customWidth="1"/>
    <col min="15" max="15" width="10.75390625" style="281" customWidth="1"/>
    <col min="16" max="16" width="8.25390625" style="281" customWidth="1"/>
    <col min="17" max="17" width="10.50390625" style="281" customWidth="1"/>
    <col min="18" max="18" width="1.00390625" style="281" customWidth="1"/>
    <col min="19" max="20" width="10.50390625" style="281" customWidth="1"/>
    <col min="21" max="22" width="8.50390625" style="281" customWidth="1"/>
    <col min="23" max="16384" width="9.00390625" style="281" customWidth="1"/>
  </cols>
  <sheetData>
    <row r="1" ht="18">
      <c r="R1" s="419" t="s">
        <v>582</v>
      </c>
    </row>
    <row r="2" spans="1:18" ht="12.75">
      <c r="A2" s="286"/>
      <c r="B2" s="287"/>
      <c r="C2" s="287"/>
      <c r="D2" s="287"/>
      <c r="E2" s="287"/>
      <c r="F2" s="287"/>
      <c r="G2" s="287"/>
      <c r="H2" s="287"/>
      <c r="I2" s="287"/>
      <c r="J2" s="287"/>
      <c r="K2" s="287"/>
      <c r="L2" s="287"/>
      <c r="M2" s="287"/>
      <c r="N2" s="287"/>
      <c r="O2" s="287"/>
      <c r="P2" s="287"/>
      <c r="Q2" s="287"/>
      <c r="R2" s="289"/>
    </row>
    <row r="3" spans="1:18" ht="18">
      <c r="A3" s="290" t="s">
        <v>501</v>
      </c>
      <c r="B3" s="291"/>
      <c r="C3" s="291"/>
      <c r="D3" s="291"/>
      <c r="E3" s="291"/>
      <c r="F3" s="291"/>
      <c r="G3" s="291"/>
      <c r="H3" s="291"/>
      <c r="I3" s="291"/>
      <c r="J3" s="291"/>
      <c r="K3" s="291"/>
      <c r="L3" s="291"/>
      <c r="M3" s="291"/>
      <c r="N3" s="291"/>
      <c r="O3" s="291"/>
      <c r="P3" s="291"/>
      <c r="Q3" s="291"/>
      <c r="R3" s="420"/>
    </row>
    <row r="4" spans="1:18" ht="12.75">
      <c r="A4" s="293"/>
      <c r="B4" s="294"/>
      <c r="C4" s="294"/>
      <c r="D4" s="294"/>
      <c r="E4" s="294"/>
      <c r="F4" s="294"/>
      <c r="G4" s="294"/>
      <c r="H4" s="294"/>
      <c r="I4" s="294"/>
      <c r="J4" s="294"/>
      <c r="K4" s="294"/>
      <c r="L4" s="294"/>
      <c r="M4" s="294"/>
      <c r="N4" s="294"/>
      <c r="O4" s="294"/>
      <c r="P4" s="294"/>
      <c r="Q4" s="294"/>
      <c r="R4" s="297"/>
    </row>
    <row r="6" spans="1:19" ht="15.75">
      <c r="A6" s="298" t="s">
        <v>546</v>
      </c>
      <c r="B6" s="298"/>
      <c r="C6" s="299"/>
      <c r="D6" s="300"/>
      <c r="E6" s="300"/>
      <c r="F6" s="301"/>
      <c r="G6" s="150"/>
      <c r="H6" s="302"/>
      <c r="I6" s="302"/>
      <c r="J6" s="303"/>
      <c r="K6" s="150"/>
      <c r="L6" s="150"/>
      <c r="M6" s="302"/>
      <c r="N6" s="302"/>
      <c r="O6" s="303"/>
      <c r="P6" s="303"/>
      <c r="Q6" s="303"/>
      <c r="R6" s="303"/>
      <c r="S6" s="412"/>
    </row>
    <row r="7" spans="2:19" ht="12.75">
      <c r="B7" s="337"/>
      <c r="C7" s="337"/>
      <c r="D7" s="421"/>
      <c r="E7" s="421"/>
      <c r="F7" s="422"/>
      <c r="G7" s="170"/>
      <c r="H7" s="423"/>
      <c r="I7" s="423"/>
      <c r="J7" s="412"/>
      <c r="K7" s="170"/>
      <c r="L7" s="170"/>
      <c r="M7" s="423"/>
      <c r="N7" s="423"/>
      <c r="O7" s="412"/>
      <c r="P7" s="412"/>
      <c r="Q7" s="412"/>
      <c r="R7" s="412"/>
      <c r="S7" s="412"/>
    </row>
    <row r="8" spans="1:18" ht="6.75" customHeight="1">
      <c r="A8" s="311"/>
      <c r="B8" s="424"/>
      <c r="C8" s="424"/>
      <c r="D8" s="425"/>
      <c r="E8" s="426"/>
      <c r="F8" s="427"/>
      <c r="G8" s="152"/>
      <c r="H8" s="428"/>
      <c r="I8" s="428"/>
      <c r="J8" s="429"/>
      <c r="K8" s="152"/>
      <c r="L8" s="152"/>
      <c r="M8" s="428"/>
      <c r="N8" s="428"/>
      <c r="O8" s="429"/>
      <c r="P8" s="152"/>
      <c r="Q8" s="173"/>
      <c r="R8" s="430"/>
    </row>
    <row r="9" spans="1:18" s="441" customFormat="1" ht="38.25">
      <c r="A9" s="431"/>
      <c r="B9" s="432"/>
      <c r="C9" s="433"/>
      <c r="D9" s="434" t="s">
        <v>547</v>
      </c>
      <c r="E9" s="435"/>
      <c r="F9" s="436"/>
      <c r="G9" s="436" t="s">
        <v>548</v>
      </c>
      <c r="H9" s="436" t="s">
        <v>549</v>
      </c>
      <c r="I9" s="436"/>
      <c r="J9" s="437" t="s">
        <v>550</v>
      </c>
      <c r="K9" s="436"/>
      <c r="L9" s="436" t="s">
        <v>551</v>
      </c>
      <c r="M9" s="436" t="s">
        <v>552</v>
      </c>
      <c r="N9" s="438"/>
      <c r="O9" s="437" t="s">
        <v>553</v>
      </c>
      <c r="P9" s="436"/>
      <c r="Q9" s="439" t="s">
        <v>554</v>
      </c>
      <c r="R9" s="440"/>
    </row>
    <row r="10" spans="1:18" ht="12.75">
      <c r="A10" s="336"/>
      <c r="B10" s="337"/>
      <c r="C10" s="442"/>
      <c r="D10" s="336"/>
      <c r="E10" s="443"/>
      <c r="F10" s="442"/>
      <c r="G10" s="442"/>
      <c r="H10" s="442"/>
      <c r="I10" s="442"/>
      <c r="J10" s="442"/>
      <c r="K10" s="442"/>
      <c r="L10" s="442"/>
      <c r="M10" s="442"/>
      <c r="N10" s="442"/>
      <c r="O10" s="442"/>
      <c r="P10" s="442"/>
      <c r="Q10" s="444"/>
      <c r="R10" s="443"/>
    </row>
    <row r="11" spans="1:18" ht="15.75">
      <c r="A11" s="336"/>
      <c r="B11" s="445" t="s">
        <v>447</v>
      </c>
      <c r="C11" s="446"/>
      <c r="D11" s="336"/>
      <c r="E11" s="443"/>
      <c r="F11" s="442"/>
      <c r="G11" s="442"/>
      <c r="H11" s="442"/>
      <c r="I11" s="442"/>
      <c r="J11" s="442"/>
      <c r="K11" s="442"/>
      <c r="L11" s="442"/>
      <c r="M11" s="442"/>
      <c r="N11" s="442"/>
      <c r="O11" s="442"/>
      <c r="P11" s="442"/>
      <c r="Q11" s="444"/>
      <c r="R11" s="443"/>
    </row>
    <row r="12" spans="1:18" ht="6.75" customHeight="1">
      <c r="A12" s="336"/>
      <c r="B12" s="337"/>
      <c r="C12" s="447"/>
      <c r="D12" s="336"/>
      <c r="E12" s="443"/>
      <c r="F12" s="442"/>
      <c r="G12" s="442"/>
      <c r="H12" s="442"/>
      <c r="I12" s="442"/>
      <c r="J12" s="442"/>
      <c r="K12" s="442"/>
      <c r="L12" s="442"/>
      <c r="M12" s="442"/>
      <c r="N12" s="442"/>
      <c r="O12" s="442"/>
      <c r="P12" s="442"/>
      <c r="Q12" s="444"/>
      <c r="R12" s="443"/>
    </row>
    <row r="13" spans="1:18" ht="12.75">
      <c r="A13" s="336"/>
      <c r="B13" s="337"/>
      <c r="C13" s="448" t="s">
        <v>11</v>
      </c>
      <c r="D13" s="336"/>
      <c r="E13" s="443"/>
      <c r="F13" s="442"/>
      <c r="G13" s="442"/>
      <c r="H13" s="442"/>
      <c r="I13" s="442"/>
      <c r="J13" s="442"/>
      <c r="K13" s="442"/>
      <c r="L13" s="442"/>
      <c r="M13" s="442"/>
      <c r="N13" s="442"/>
      <c r="O13" s="442"/>
      <c r="P13" s="442"/>
      <c r="Q13" s="444"/>
      <c r="R13" s="443"/>
    </row>
    <row r="14" spans="1:18" ht="6.75" customHeight="1">
      <c r="A14" s="336"/>
      <c r="B14" s="337"/>
      <c r="C14" s="447"/>
      <c r="D14" s="336"/>
      <c r="E14" s="443"/>
      <c r="F14" s="442"/>
      <c r="G14" s="442"/>
      <c r="H14" s="442"/>
      <c r="I14" s="442"/>
      <c r="J14" s="442"/>
      <c r="K14" s="442"/>
      <c r="L14" s="442"/>
      <c r="M14" s="442"/>
      <c r="N14" s="442"/>
      <c r="O14" s="442"/>
      <c r="P14" s="442"/>
      <c r="Q14" s="444"/>
      <c r="R14" s="443"/>
    </row>
    <row r="15" spans="1:18" ht="12.75">
      <c r="A15" s="336"/>
      <c r="B15" s="337"/>
      <c r="C15" s="442" t="s">
        <v>555</v>
      </c>
      <c r="D15" s="348">
        <v>7587</v>
      </c>
      <c r="E15" s="449"/>
      <c r="F15" s="442"/>
      <c r="G15" s="347">
        <v>534</v>
      </c>
      <c r="H15" s="347">
        <v>-401</v>
      </c>
      <c r="I15" s="347"/>
      <c r="J15" s="450">
        <v>133</v>
      </c>
      <c r="K15" s="442"/>
      <c r="L15" s="451">
        <v>0</v>
      </c>
      <c r="M15" s="451">
        <v>394</v>
      </c>
      <c r="N15" s="442"/>
      <c r="O15" s="450">
        <v>527</v>
      </c>
      <c r="P15" s="442"/>
      <c r="Q15" s="452">
        <v>8114</v>
      </c>
      <c r="R15" s="443"/>
    </row>
    <row r="16" spans="1:18" ht="6.75" customHeight="1">
      <c r="A16" s="336"/>
      <c r="B16" s="337"/>
      <c r="C16" s="442"/>
      <c r="D16" s="348"/>
      <c r="E16" s="449"/>
      <c r="F16" s="442"/>
      <c r="G16" s="347"/>
      <c r="H16" s="347"/>
      <c r="I16" s="347"/>
      <c r="J16" s="450"/>
      <c r="K16" s="442"/>
      <c r="L16" s="451"/>
      <c r="M16" s="451"/>
      <c r="N16" s="442"/>
      <c r="O16" s="450"/>
      <c r="P16" s="442"/>
      <c r="Q16" s="452"/>
      <c r="R16" s="443"/>
    </row>
    <row r="17" spans="1:18" ht="14.25">
      <c r="A17" s="336"/>
      <c r="B17" s="337"/>
      <c r="C17" s="442" t="s">
        <v>569</v>
      </c>
      <c r="D17" s="348">
        <v>1137</v>
      </c>
      <c r="E17" s="449"/>
      <c r="F17" s="442"/>
      <c r="G17" s="347">
        <v>76</v>
      </c>
      <c r="H17" s="347">
        <v>-79</v>
      </c>
      <c r="I17" s="347"/>
      <c r="J17" s="450">
        <v>-3</v>
      </c>
      <c r="K17" s="442"/>
      <c r="L17" s="451">
        <v>0</v>
      </c>
      <c r="M17" s="451">
        <v>61</v>
      </c>
      <c r="N17" s="442"/>
      <c r="O17" s="450">
        <v>59</v>
      </c>
      <c r="P17" s="442"/>
      <c r="Q17" s="452">
        <v>1196</v>
      </c>
      <c r="R17" s="443"/>
    </row>
    <row r="18" spans="1:18" ht="6.75" customHeight="1">
      <c r="A18" s="336"/>
      <c r="B18" s="337"/>
      <c r="C18" s="447"/>
      <c r="D18" s="336"/>
      <c r="E18" s="443"/>
      <c r="Q18" s="452"/>
      <c r="R18" s="443"/>
    </row>
    <row r="19" spans="1:18" ht="13.5" customHeight="1">
      <c r="A19" s="336"/>
      <c r="B19" s="337"/>
      <c r="C19" s="442" t="s">
        <v>570</v>
      </c>
      <c r="D19" s="348">
        <v>11560</v>
      </c>
      <c r="E19" s="449"/>
      <c r="F19" s="442"/>
      <c r="G19" s="347">
        <v>1406</v>
      </c>
      <c r="H19" s="347">
        <v>-702</v>
      </c>
      <c r="I19" s="347"/>
      <c r="J19" s="450">
        <v>704</v>
      </c>
      <c r="K19" s="442"/>
      <c r="L19" s="451">
        <v>0</v>
      </c>
      <c r="M19" s="451">
        <v>757</v>
      </c>
      <c r="N19" s="442"/>
      <c r="O19" s="450">
        <v>1461</v>
      </c>
      <c r="P19" s="442"/>
      <c r="Q19" s="452">
        <v>13021</v>
      </c>
      <c r="R19" s="443"/>
    </row>
    <row r="20" spans="1:18" ht="6.75" customHeight="1">
      <c r="A20" s="336"/>
      <c r="B20" s="337"/>
      <c r="C20" s="442"/>
      <c r="D20" s="336"/>
      <c r="E20" s="443"/>
      <c r="F20" s="442"/>
      <c r="G20" s="442"/>
      <c r="H20" s="442"/>
      <c r="I20" s="442"/>
      <c r="J20" s="442"/>
      <c r="K20" s="442"/>
      <c r="L20" s="442"/>
      <c r="M20" s="442"/>
      <c r="N20" s="442"/>
      <c r="O20" s="442"/>
      <c r="P20" s="442"/>
      <c r="Q20" s="444"/>
      <c r="R20" s="443"/>
    </row>
    <row r="21" spans="1:18" ht="12.75">
      <c r="A21" s="336"/>
      <c r="B21" s="337"/>
      <c r="C21" s="448" t="s">
        <v>556</v>
      </c>
      <c r="D21" s="351">
        <v>20284</v>
      </c>
      <c r="E21" s="453"/>
      <c r="F21" s="346"/>
      <c r="G21" s="390">
        <v>2016</v>
      </c>
      <c r="H21" s="390">
        <v>-1182</v>
      </c>
      <c r="I21" s="347"/>
      <c r="J21" s="454">
        <v>834</v>
      </c>
      <c r="K21" s="442"/>
      <c r="L21" s="455">
        <v>0</v>
      </c>
      <c r="M21" s="455">
        <v>1212</v>
      </c>
      <c r="N21" s="442"/>
      <c r="O21" s="454">
        <v>2047</v>
      </c>
      <c r="P21" s="442"/>
      <c r="Q21" s="456">
        <v>22331</v>
      </c>
      <c r="R21" s="457"/>
    </row>
    <row r="22" spans="1:18" ht="9" customHeight="1">
      <c r="A22" s="336"/>
      <c r="B22" s="337"/>
      <c r="C22" s="442"/>
      <c r="D22" s="336"/>
      <c r="E22" s="443"/>
      <c r="F22" s="442"/>
      <c r="G22" s="442"/>
      <c r="H22" s="442"/>
      <c r="I22" s="442"/>
      <c r="J22" s="442"/>
      <c r="K22" s="442"/>
      <c r="L22" s="442"/>
      <c r="M22" s="442"/>
      <c r="N22" s="442"/>
      <c r="O22" s="442"/>
      <c r="P22" s="442"/>
      <c r="Q22" s="444"/>
      <c r="R22" s="443"/>
    </row>
    <row r="23" spans="1:18" ht="9" customHeight="1">
      <c r="A23" s="336"/>
      <c r="B23" s="337"/>
      <c r="C23" s="442"/>
      <c r="D23" s="336"/>
      <c r="E23" s="443"/>
      <c r="F23" s="442"/>
      <c r="G23" s="442"/>
      <c r="H23" s="442"/>
      <c r="I23" s="442"/>
      <c r="J23" s="442"/>
      <c r="K23" s="442"/>
      <c r="L23" s="442"/>
      <c r="M23" s="442"/>
      <c r="N23" s="442"/>
      <c r="O23" s="442"/>
      <c r="P23" s="442"/>
      <c r="Q23" s="444"/>
      <c r="R23" s="443"/>
    </row>
    <row r="24" spans="1:18" ht="12.75">
      <c r="A24" s="336"/>
      <c r="B24" s="337"/>
      <c r="C24" s="448" t="s">
        <v>328</v>
      </c>
      <c r="D24" s="458"/>
      <c r="E24" s="459"/>
      <c r="F24" s="442"/>
      <c r="G24" s="442"/>
      <c r="H24" s="442"/>
      <c r="I24" s="442"/>
      <c r="J24" s="442"/>
      <c r="K24" s="442"/>
      <c r="L24" s="442"/>
      <c r="M24" s="442"/>
      <c r="N24" s="442"/>
      <c r="O24" s="442"/>
      <c r="P24" s="442"/>
      <c r="Q24" s="444"/>
      <c r="R24" s="443"/>
    </row>
    <row r="25" spans="1:18" ht="6.75" customHeight="1">
      <c r="A25" s="336"/>
      <c r="B25" s="337"/>
      <c r="C25" s="442"/>
      <c r="D25" s="336"/>
      <c r="E25" s="443"/>
      <c r="F25" s="442"/>
      <c r="G25" s="346"/>
      <c r="H25" s="442"/>
      <c r="I25" s="442"/>
      <c r="J25" s="442"/>
      <c r="K25" s="442"/>
      <c r="L25" s="442"/>
      <c r="M25" s="442"/>
      <c r="N25" s="442"/>
      <c r="O25" s="442"/>
      <c r="P25" s="442"/>
      <c r="Q25" s="444"/>
      <c r="R25" s="443"/>
    </row>
    <row r="26" spans="1:18" ht="12.75">
      <c r="A26" s="336"/>
      <c r="B26" s="337"/>
      <c r="C26" s="442" t="s">
        <v>557</v>
      </c>
      <c r="D26" s="348">
        <v>1372</v>
      </c>
      <c r="E26" s="449"/>
      <c r="F26" s="442"/>
      <c r="G26" s="347">
        <v>3333</v>
      </c>
      <c r="H26" s="347">
        <v>-3084</v>
      </c>
      <c r="I26" s="442"/>
      <c r="J26" s="450">
        <v>249</v>
      </c>
      <c r="K26" s="442"/>
      <c r="L26" s="451">
        <v>-16</v>
      </c>
      <c r="M26" s="451">
        <v>65</v>
      </c>
      <c r="N26" s="442"/>
      <c r="O26" s="450">
        <v>298</v>
      </c>
      <c r="P26" s="442"/>
      <c r="Q26" s="452">
        <v>1670</v>
      </c>
      <c r="R26" s="443"/>
    </row>
    <row r="27" spans="1:18" ht="6.75" customHeight="1">
      <c r="A27" s="336"/>
      <c r="B27" s="337"/>
      <c r="C27" s="442"/>
      <c r="D27" s="336"/>
      <c r="E27" s="443"/>
      <c r="F27" s="442"/>
      <c r="G27" s="442"/>
      <c r="H27" s="442"/>
      <c r="I27" s="442"/>
      <c r="J27" s="442"/>
      <c r="K27" s="442"/>
      <c r="L27" s="442"/>
      <c r="M27" s="442"/>
      <c r="N27" s="442"/>
      <c r="O27" s="442"/>
      <c r="P27" s="442"/>
      <c r="Q27" s="444"/>
      <c r="R27" s="443"/>
    </row>
    <row r="28" spans="1:18" ht="12.75">
      <c r="A28" s="336"/>
      <c r="B28" s="337"/>
      <c r="C28" s="442" t="s">
        <v>470</v>
      </c>
      <c r="D28" s="348">
        <v>2425</v>
      </c>
      <c r="E28" s="449"/>
      <c r="F28" s="442"/>
      <c r="G28" s="347">
        <v>3609</v>
      </c>
      <c r="H28" s="347">
        <v>-3520</v>
      </c>
      <c r="I28" s="442"/>
      <c r="J28" s="450">
        <v>89</v>
      </c>
      <c r="K28" s="442"/>
      <c r="L28" s="451">
        <v>0</v>
      </c>
      <c r="M28" s="451">
        <v>-24</v>
      </c>
      <c r="N28" s="442"/>
      <c r="O28" s="450">
        <v>65</v>
      </c>
      <c r="P28" s="442"/>
      <c r="Q28" s="452">
        <v>2490</v>
      </c>
      <c r="R28" s="443"/>
    </row>
    <row r="29" spans="1:18" ht="6.75" customHeight="1">
      <c r="A29" s="336"/>
      <c r="B29" s="337"/>
      <c r="C29" s="442"/>
      <c r="D29" s="458"/>
      <c r="E29" s="459"/>
      <c r="F29" s="442"/>
      <c r="G29" s="442"/>
      <c r="H29" s="442"/>
      <c r="I29" s="442"/>
      <c r="J29" s="442"/>
      <c r="K29" s="442"/>
      <c r="L29" s="442"/>
      <c r="M29" s="442"/>
      <c r="N29" s="442"/>
      <c r="O29" s="442"/>
      <c r="P29" s="442"/>
      <c r="Q29" s="444"/>
      <c r="R29" s="443"/>
    </row>
    <row r="30" spans="1:18" ht="12.75">
      <c r="A30" s="336"/>
      <c r="B30" s="337"/>
      <c r="C30" s="442" t="s">
        <v>558</v>
      </c>
      <c r="D30" s="348">
        <v>993</v>
      </c>
      <c r="E30" s="449"/>
      <c r="F30" s="442"/>
      <c r="G30" s="347">
        <v>1043</v>
      </c>
      <c r="H30" s="347">
        <v>-1083</v>
      </c>
      <c r="I30" s="442"/>
      <c r="J30" s="450">
        <v>-40</v>
      </c>
      <c r="K30" s="442"/>
      <c r="L30" s="347">
        <v>-13</v>
      </c>
      <c r="M30" s="347">
        <v>-6</v>
      </c>
      <c r="N30" s="442"/>
      <c r="O30" s="450">
        <v>-59</v>
      </c>
      <c r="P30" s="442"/>
      <c r="Q30" s="452">
        <v>934</v>
      </c>
      <c r="R30" s="443"/>
    </row>
    <row r="31" spans="1:18" ht="6.75" customHeight="1">
      <c r="A31" s="336"/>
      <c r="B31" s="337"/>
      <c r="C31" s="442"/>
      <c r="D31" s="348"/>
      <c r="E31" s="449"/>
      <c r="F31" s="442"/>
      <c r="G31" s="347"/>
      <c r="H31" s="347"/>
      <c r="I31" s="442"/>
      <c r="J31" s="450"/>
      <c r="K31" s="442"/>
      <c r="L31" s="451"/>
      <c r="M31" s="451"/>
      <c r="N31" s="442"/>
      <c r="O31" s="450"/>
      <c r="P31" s="442"/>
      <c r="Q31" s="452"/>
      <c r="R31" s="443"/>
    </row>
    <row r="32" spans="1:18" ht="12.75">
      <c r="A32" s="336"/>
      <c r="B32" s="337"/>
      <c r="C32" s="442" t="s">
        <v>559</v>
      </c>
      <c r="D32" s="348">
        <v>306</v>
      </c>
      <c r="E32" s="449"/>
      <c r="F32" s="442"/>
      <c r="G32" s="347">
        <v>339</v>
      </c>
      <c r="H32" s="347">
        <v>-36</v>
      </c>
      <c r="I32" s="442"/>
      <c r="J32" s="450">
        <v>303</v>
      </c>
      <c r="K32" s="442"/>
      <c r="L32" s="347">
        <v>0</v>
      </c>
      <c r="M32" s="347">
        <v>18</v>
      </c>
      <c r="N32" s="442"/>
      <c r="O32" s="450">
        <v>321</v>
      </c>
      <c r="P32" s="442"/>
      <c r="Q32" s="452">
        <v>627</v>
      </c>
      <c r="R32" s="443"/>
    </row>
    <row r="33" spans="1:18" ht="6.75" customHeight="1">
      <c r="A33" s="336"/>
      <c r="B33" s="337"/>
      <c r="C33" s="442"/>
      <c r="D33" s="348"/>
      <c r="E33" s="449"/>
      <c r="F33" s="442"/>
      <c r="G33" s="347"/>
      <c r="H33" s="347"/>
      <c r="I33" s="442"/>
      <c r="J33" s="450"/>
      <c r="K33" s="442"/>
      <c r="L33" s="451"/>
      <c r="M33" s="451"/>
      <c r="N33" s="442"/>
      <c r="O33" s="450"/>
      <c r="P33" s="442"/>
      <c r="Q33" s="452"/>
      <c r="R33" s="443"/>
    </row>
    <row r="34" spans="1:18" ht="12.75">
      <c r="A34" s="336"/>
      <c r="B34" s="337"/>
      <c r="C34" s="448" t="s">
        <v>560</v>
      </c>
      <c r="D34" s="351">
        <v>5096</v>
      </c>
      <c r="E34" s="453"/>
      <c r="F34" s="442"/>
      <c r="G34" s="390">
        <v>8324</v>
      </c>
      <c r="H34" s="390">
        <v>-7723</v>
      </c>
      <c r="I34" s="347"/>
      <c r="J34" s="454">
        <v>601</v>
      </c>
      <c r="K34" s="442"/>
      <c r="L34" s="390">
        <v>-29</v>
      </c>
      <c r="M34" s="455">
        <v>53</v>
      </c>
      <c r="N34" s="442"/>
      <c r="O34" s="454">
        <v>625</v>
      </c>
      <c r="P34" s="442"/>
      <c r="Q34" s="456">
        <v>5721</v>
      </c>
      <c r="R34" s="457"/>
    </row>
    <row r="35" spans="1:18" ht="6.75" customHeight="1">
      <c r="A35" s="336"/>
      <c r="B35" s="337"/>
      <c r="C35" s="442"/>
      <c r="D35" s="348"/>
      <c r="E35" s="449"/>
      <c r="F35" s="442"/>
      <c r="G35" s="347"/>
      <c r="H35" s="347"/>
      <c r="I35" s="442"/>
      <c r="J35" s="450"/>
      <c r="K35" s="442"/>
      <c r="L35" s="451"/>
      <c r="M35" s="451"/>
      <c r="N35" s="442"/>
      <c r="O35" s="450"/>
      <c r="P35" s="442"/>
      <c r="Q35" s="452"/>
      <c r="R35" s="443"/>
    </row>
    <row r="36" spans="1:18" ht="14.25">
      <c r="A36" s="336"/>
      <c r="B36" s="337"/>
      <c r="C36" s="442" t="s">
        <v>571</v>
      </c>
      <c r="D36" s="348">
        <v>136</v>
      </c>
      <c r="E36" s="449"/>
      <c r="F36" s="442"/>
      <c r="G36" s="347">
        <v>39</v>
      </c>
      <c r="H36" s="347">
        <v>-11</v>
      </c>
      <c r="I36" s="442"/>
      <c r="J36" s="450">
        <v>27</v>
      </c>
      <c r="K36" s="442"/>
      <c r="L36" s="347">
        <v>0</v>
      </c>
      <c r="M36" s="347">
        <v>2</v>
      </c>
      <c r="N36" s="442"/>
      <c r="O36" s="450">
        <v>29</v>
      </c>
      <c r="P36" s="442"/>
      <c r="Q36" s="452">
        <v>165</v>
      </c>
      <c r="R36" s="443"/>
    </row>
    <row r="37" spans="1:18" ht="6.75" customHeight="1">
      <c r="A37" s="336"/>
      <c r="B37" s="337"/>
      <c r="C37" s="442"/>
      <c r="D37" s="348"/>
      <c r="E37" s="449"/>
      <c r="F37" s="442"/>
      <c r="G37" s="347"/>
      <c r="H37" s="347"/>
      <c r="I37" s="442"/>
      <c r="J37" s="450"/>
      <c r="K37" s="442"/>
      <c r="L37" s="451"/>
      <c r="M37" s="451"/>
      <c r="N37" s="442"/>
      <c r="O37" s="450"/>
      <c r="P37" s="442"/>
      <c r="Q37" s="452"/>
      <c r="R37" s="443"/>
    </row>
    <row r="38" spans="1:18" ht="12.75">
      <c r="A38" s="336"/>
      <c r="B38" s="337"/>
      <c r="C38" s="448" t="s">
        <v>561</v>
      </c>
      <c r="D38" s="351">
        <v>5232</v>
      </c>
      <c r="E38" s="453"/>
      <c r="F38" s="442"/>
      <c r="G38" s="390">
        <v>8363</v>
      </c>
      <c r="H38" s="390">
        <v>-7734</v>
      </c>
      <c r="I38" s="347"/>
      <c r="J38" s="454">
        <v>628</v>
      </c>
      <c r="K38" s="442"/>
      <c r="L38" s="390">
        <v>-29</v>
      </c>
      <c r="M38" s="455">
        <v>55</v>
      </c>
      <c r="N38" s="442"/>
      <c r="O38" s="454">
        <v>654</v>
      </c>
      <c r="P38" s="442"/>
      <c r="Q38" s="456">
        <v>5886</v>
      </c>
      <c r="R38" s="457"/>
    </row>
    <row r="39" spans="1:18" ht="6.75" customHeight="1">
      <c r="A39" s="336"/>
      <c r="B39" s="337"/>
      <c r="C39" s="442"/>
      <c r="D39" s="458"/>
      <c r="E39" s="459"/>
      <c r="F39" s="442"/>
      <c r="G39" s="442"/>
      <c r="H39" s="442"/>
      <c r="I39" s="442"/>
      <c r="J39" s="442"/>
      <c r="K39" s="442"/>
      <c r="L39" s="442"/>
      <c r="M39" s="442"/>
      <c r="N39" s="442"/>
      <c r="O39" s="442"/>
      <c r="P39" s="442"/>
      <c r="Q39" s="444"/>
      <c r="R39" s="443"/>
    </row>
    <row r="40" spans="1:18" ht="6.75" customHeight="1">
      <c r="A40" s="336"/>
      <c r="B40" s="337"/>
      <c r="C40" s="442"/>
      <c r="D40" s="458"/>
      <c r="E40" s="459"/>
      <c r="F40" s="442"/>
      <c r="G40" s="442"/>
      <c r="H40" s="442"/>
      <c r="I40" s="442"/>
      <c r="J40" s="442"/>
      <c r="K40" s="442"/>
      <c r="L40" s="442"/>
      <c r="M40" s="442"/>
      <c r="N40" s="442"/>
      <c r="O40" s="442"/>
      <c r="P40" s="442"/>
      <c r="Q40" s="444"/>
      <c r="R40" s="443"/>
    </row>
    <row r="41" spans="1:18" ht="12.75">
      <c r="A41" s="336"/>
      <c r="B41" s="337"/>
      <c r="C41" s="448" t="s">
        <v>562</v>
      </c>
      <c r="D41" s="351">
        <v>25516</v>
      </c>
      <c r="E41" s="453"/>
      <c r="F41" s="442"/>
      <c r="G41" s="390">
        <v>10379</v>
      </c>
      <c r="H41" s="390">
        <v>-8916</v>
      </c>
      <c r="I41" s="347"/>
      <c r="J41" s="454">
        <v>1462</v>
      </c>
      <c r="K41" s="442"/>
      <c r="L41" s="389">
        <v>-29</v>
      </c>
      <c r="M41" s="455">
        <v>1267</v>
      </c>
      <c r="N41" s="442"/>
      <c r="O41" s="454">
        <v>2701</v>
      </c>
      <c r="P41" s="442"/>
      <c r="Q41" s="456">
        <v>28217</v>
      </c>
      <c r="R41" s="457"/>
    </row>
    <row r="42" spans="1:24" ht="6.75" customHeight="1">
      <c r="A42" s="293"/>
      <c r="B42" s="296"/>
      <c r="C42" s="460"/>
      <c r="D42" s="401"/>
      <c r="E42" s="461"/>
      <c r="F42" s="394"/>
      <c r="G42" s="394"/>
      <c r="H42" s="394"/>
      <c r="I42" s="394"/>
      <c r="J42" s="394"/>
      <c r="K42" s="394"/>
      <c r="L42" s="394"/>
      <c r="M42" s="394"/>
      <c r="N42" s="394"/>
      <c r="O42" s="394"/>
      <c r="P42" s="394"/>
      <c r="Q42" s="401"/>
      <c r="R42" s="443"/>
      <c r="S42" s="346"/>
      <c r="T42" s="346"/>
      <c r="U42" s="346"/>
      <c r="V42" s="346"/>
      <c r="W42" s="346"/>
      <c r="X42" s="346"/>
    </row>
    <row r="43" spans="1:24" ht="6.75" customHeight="1">
      <c r="A43" s="286"/>
      <c r="B43" s="288"/>
      <c r="C43" s="462"/>
      <c r="D43" s="397"/>
      <c r="E43" s="463"/>
      <c r="F43" s="387"/>
      <c r="G43" s="387"/>
      <c r="H43" s="387"/>
      <c r="I43" s="387"/>
      <c r="J43" s="387"/>
      <c r="K43" s="387"/>
      <c r="L43" s="387"/>
      <c r="M43" s="387"/>
      <c r="N43" s="387"/>
      <c r="O43" s="387"/>
      <c r="P43" s="387"/>
      <c r="Q43" s="397"/>
      <c r="R43" s="443"/>
      <c r="S43" s="346"/>
      <c r="T43" s="346"/>
      <c r="U43" s="346"/>
      <c r="V43" s="346"/>
      <c r="W43" s="346"/>
      <c r="X43" s="346"/>
    </row>
    <row r="44" spans="1:24" ht="38.25">
      <c r="A44" s="336"/>
      <c r="B44" s="337"/>
      <c r="C44" s="464"/>
      <c r="D44" s="434" t="s">
        <v>547</v>
      </c>
      <c r="E44" s="435"/>
      <c r="F44" s="436"/>
      <c r="G44" s="436" t="s">
        <v>548</v>
      </c>
      <c r="H44" s="436" t="s">
        <v>549</v>
      </c>
      <c r="I44" s="436"/>
      <c r="J44" s="437" t="s">
        <v>550</v>
      </c>
      <c r="K44" s="436"/>
      <c r="L44" s="436" t="s">
        <v>551</v>
      </c>
      <c r="M44" s="436" t="s">
        <v>552</v>
      </c>
      <c r="N44" s="438"/>
      <c r="O44" s="437" t="s">
        <v>553</v>
      </c>
      <c r="P44" s="436"/>
      <c r="Q44" s="439" t="s">
        <v>554</v>
      </c>
      <c r="R44" s="443"/>
      <c r="S44" s="346"/>
      <c r="T44" s="346"/>
      <c r="U44" s="346"/>
      <c r="V44" s="346"/>
      <c r="W44" s="346"/>
      <c r="X44" s="346"/>
    </row>
    <row r="45" spans="1:24" ht="6.75" customHeight="1">
      <c r="A45" s="336"/>
      <c r="B45" s="337"/>
      <c r="C45" s="464"/>
      <c r="D45" s="434"/>
      <c r="E45" s="435"/>
      <c r="F45" s="436"/>
      <c r="G45" s="436"/>
      <c r="H45" s="436"/>
      <c r="I45" s="436"/>
      <c r="J45" s="437"/>
      <c r="K45" s="436"/>
      <c r="L45" s="436"/>
      <c r="M45" s="436"/>
      <c r="N45" s="438"/>
      <c r="O45" s="437"/>
      <c r="P45" s="436"/>
      <c r="Q45" s="439"/>
      <c r="R45" s="443"/>
      <c r="S45" s="346"/>
      <c r="T45" s="346"/>
      <c r="U45" s="346"/>
      <c r="V45" s="346"/>
      <c r="W45" s="346"/>
      <c r="X45" s="346"/>
    </row>
    <row r="46" spans="1:24" ht="15.75">
      <c r="A46" s="336"/>
      <c r="B46" s="465" t="s">
        <v>563</v>
      </c>
      <c r="C46" s="466"/>
      <c r="D46" s="336"/>
      <c r="E46" s="443"/>
      <c r="F46" s="442"/>
      <c r="G46" s="442"/>
      <c r="H46" s="442"/>
      <c r="I46" s="442"/>
      <c r="J46" s="442"/>
      <c r="K46" s="442"/>
      <c r="L46" s="442"/>
      <c r="M46" s="442"/>
      <c r="N46" s="442"/>
      <c r="O46" s="442"/>
      <c r="P46" s="442"/>
      <c r="Q46" s="336"/>
      <c r="R46" s="443"/>
      <c r="S46" s="346"/>
      <c r="T46" s="346"/>
      <c r="U46" s="346"/>
      <c r="V46" s="346"/>
      <c r="W46" s="346"/>
      <c r="X46" s="346"/>
    </row>
    <row r="47" spans="1:24" ht="6.75" customHeight="1">
      <c r="A47" s="336"/>
      <c r="B47" s="337"/>
      <c r="C47" s="464"/>
      <c r="D47" s="348"/>
      <c r="E47" s="449"/>
      <c r="F47" s="442"/>
      <c r="G47" s="347"/>
      <c r="H47" s="347"/>
      <c r="I47" s="347"/>
      <c r="J47" s="450"/>
      <c r="K47" s="442"/>
      <c r="L47" s="346"/>
      <c r="M47" s="451"/>
      <c r="N47" s="442"/>
      <c r="O47" s="450"/>
      <c r="P47" s="442"/>
      <c r="Q47" s="452"/>
      <c r="R47" s="443"/>
      <c r="S47" s="346"/>
      <c r="T47" s="346"/>
      <c r="U47" s="346"/>
      <c r="V47" s="346"/>
      <c r="W47" s="346"/>
      <c r="X47" s="346"/>
    </row>
    <row r="48" spans="1:24" ht="12.75">
      <c r="A48" s="336"/>
      <c r="B48" s="337"/>
      <c r="C48" s="464" t="s">
        <v>564</v>
      </c>
      <c r="D48" s="336"/>
      <c r="E48" s="443"/>
      <c r="F48" s="442"/>
      <c r="G48" s="442"/>
      <c r="H48" s="442"/>
      <c r="I48" s="442"/>
      <c r="J48" s="442"/>
      <c r="K48" s="442"/>
      <c r="L48" s="442"/>
      <c r="M48" s="442"/>
      <c r="N48" s="442"/>
      <c r="O48" s="442"/>
      <c r="P48" s="442"/>
      <c r="Q48" s="444"/>
      <c r="R48" s="443"/>
      <c r="S48" s="346"/>
      <c r="T48" s="346"/>
      <c r="U48" s="346"/>
      <c r="V48" s="346"/>
      <c r="W48" s="346"/>
      <c r="X48" s="346"/>
    </row>
    <row r="49" spans="1:24" ht="6.75" customHeight="1">
      <c r="A49" s="336"/>
      <c r="B49" s="337"/>
      <c r="C49" s="467"/>
      <c r="D49" s="336"/>
      <c r="E49" s="443"/>
      <c r="F49" s="442"/>
      <c r="G49" s="442"/>
      <c r="H49" s="442"/>
      <c r="I49" s="442"/>
      <c r="J49" s="442"/>
      <c r="K49" s="442"/>
      <c r="L49" s="442"/>
      <c r="M49" s="442"/>
      <c r="N49" s="442"/>
      <c r="O49" s="442"/>
      <c r="P49" s="442"/>
      <c r="Q49" s="444"/>
      <c r="R49" s="443"/>
      <c r="S49" s="346"/>
      <c r="T49" s="346"/>
      <c r="U49" s="346"/>
      <c r="V49" s="346"/>
      <c r="W49" s="346"/>
      <c r="X49" s="346"/>
    </row>
    <row r="50" spans="1:24" ht="14.25">
      <c r="A50" s="336"/>
      <c r="B50" s="337"/>
      <c r="C50" s="443" t="s">
        <v>572</v>
      </c>
      <c r="D50" s="348">
        <v>8890</v>
      </c>
      <c r="E50" s="449"/>
      <c r="F50" s="442"/>
      <c r="G50" s="347">
        <v>609</v>
      </c>
      <c r="H50" s="347">
        <v>-375</v>
      </c>
      <c r="I50" s="347"/>
      <c r="J50" s="450">
        <v>234</v>
      </c>
      <c r="K50" s="442"/>
      <c r="L50" s="347">
        <v>-108</v>
      </c>
      <c r="M50" s="451">
        <v>-767</v>
      </c>
      <c r="N50" s="442"/>
      <c r="O50" s="450">
        <v>-641</v>
      </c>
      <c r="P50" s="442"/>
      <c r="Q50" s="452">
        <v>8249</v>
      </c>
      <c r="R50" s="443"/>
      <c r="S50" s="346"/>
      <c r="T50" s="346"/>
      <c r="U50" s="346"/>
      <c r="V50" s="346"/>
      <c r="W50" s="346"/>
      <c r="X50" s="346"/>
    </row>
    <row r="51" spans="1:24" ht="6.75" customHeight="1">
      <c r="A51" s="336"/>
      <c r="B51" s="337"/>
      <c r="C51" s="443"/>
      <c r="D51" s="348"/>
      <c r="E51" s="449"/>
      <c r="F51" s="442"/>
      <c r="G51" s="347"/>
      <c r="H51" s="347"/>
      <c r="I51" s="347"/>
      <c r="J51" s="450"/>
      <c r="K51" s="442"/>
      <c r="L51" s="347"/>
      <c r="M51" s="451"/>
      <c r="N51" s="442"/>
      <c r="O51" s="450"/>
      <c r="P51" s="442"/>
      <c r="Q51" s="452"/>
      <c r="R51" s="443"/>
      <c r="S51" s="346"/>
      <c r="T51" s="346"/>
      <c r="U51" s="346"/>
      <c r="V51" s="346"/>
      <c r="W51" s="346"/>
      <c r="X51" s="346"/>
    </row>
    <row r="52" spans="1:24" ht="14.25">
      <c r="A52" s="336"/>
      <c r="B52" s="337"/>
      <c r="C52" s="443" t="s">
        <v>569</v>
      </c>
      <c r="D52" s="348">
        <v>1546</v>
      </c>
      <c r="E52" s="449"/>
      <c r="F52" s="442"/>
      <c r="G52" s="347">
        <v>71</v>
      </c>
      <c r="H52" s="347">
        <v>-144</v>
      </c>
      <c r="I52" s="347"/>
      <c r="J52" s="450">
        <v>-73</v>
      </c>
      <c r="K52" s="442"/>
      <c r="L52" s="347">
        <v>0</v>
      </c>
      <c r="M52" s="451">
        <v>-349</v>
      </c>
      <c r="N52" s="442"/>
      <c r="O52" s="450">
        <v>-422</v>
      </c>
      <c r="P52" s="442"/>
      <c r="Q52" s="452">
        <v>1124</v>
      </c>
      <c r="R52" s="443"/>
      <c r="S52" s="346"/>
      <c r="T52" s="346"/>
      <c r="U52" s="346"/>
      <c r="V52" s="346"/>
      <c r="W52" s="346"/>
      <c r="X52" s="346"/>
    </row>
    <row r="53" spans="1:24" ht="6.75" customHeight="1">
      <c r="A53" s="336"/>
      <c r="B53" s="337"/>
      <c r="C53" s="467"/>
      <c r="D53" s="336"/>
      <c r="E53" s="443"/>
      <c r="F53" s="347"/>
      <c r="G53" s="442"/>
      <c r="H53" s="442"/>
      <c r="I53" s="442"/>
      <c r="J53" s="442"/>
      <c r="K53" s="442"/>
      <c r="L53" s="442"/>
      <c r="M53" s="442"/>
      <c r="N53" s="442"/>
      <c r="O53" s="442"/>
      <c r="P53" s="442"/>
      <c r="Q53" s="444"/>
      <c r="R53" s="443"/>
      <c r="S53" s="346"/>
      <c r="T53" s="346"/>
      <c r="U53" s="346"/>
      <c r="V53" s="346"/>
      <c r="W53" s="346"/>
      <c r="X53" s="346"/>
    </row>
    <row r="54" spans="1:24" ht="15.75" customHeight="1">
      <c r="A54" s="336"/>
      <c r="B54" s="337"/>
      <c r="C54" s="443" t="s">
        <v>570</v>
      </c>
      <c r="D54" s="348">
        <v>9873</v>
      </c>
      <c r="E54" s="449"/>
      <c r="F54" s="442"/>
      <c r="G54" s="347">
        <v>1761</v>
      </c>
      <c r="H54" s="347">
        <v>-438</v>
      </c>
      <c r="I54" s="347"/>
      <c r="J54" s="450">
        <v>1322</v>
      </c>
      <c r="K54" s="442"/>
      <c r="L54" s="451">
        <v>0</v>
      </c>
      <c r="M54" s="451">
        <v>117</v>
      </c>
      <c r="N54" s="442"/>
      <c r="O54" s="450">
        <v>1439</v>
      </c>
      <c r="P54" s="442"/>
      <c r="Q54" s="452">
        <v>11312</v>
      </c>
      <c r="R54" s="443"/>
      <c r="S54" s="346"/>
      <c r="T54" s="346"/>
      <c r="U54" s="346"/>
      <c r="V54" s="346"/>
      <c r="W54" s="346"/>
      <c r="X54" s="346"/>
    </row>
    <row r="55" spans="1:24" ht="6.75" customHeight="1">
      <c r="A55" s="336"/>
      <c r="B55" s="337"/>
      <c r="C55" s="443"/>
      <c r="D55" s="336"/>
      <c r="E55" s="443"/>
      <c r="F55" s="442"/>
      <c r="G55" s="442"/>
      <c r="H55" s="442"/>
      <c r="I55" s="442"/>
      <c r="J55" s="442"/>
      <c r="K55" s="442"/>
      <c r="L55" s="442"/>
      <c r="M55" s="442"/>
      <c r="N55" s="442"/>
      <c r="O55" s="442"/>
      <c r="P55" s="442"/>
      <c r="Q55" s="444"/>
      <c r="R55" s="443"/>
      <c r="S55" s="346"/>
      <c r="T55" s="346"/>
      <c r="U55" s="346"/>
      <c r="V55" s="346"/>
      <c r="W55" s="346"/>
      <c r="X55" s="346"/>
    </row>
    <row r="56" spans="1:24" ht="12.75">
      <c r="A56" s="336"/>
      <c r="B56" s="337"/>
      <c r="C56" s="464" t="s">
        <v>556</v>
      </c>
      <c r="D56" s="351">
        <v>20309</v>
      </c>
      <c r="E56" s="453"/>
      <c r="F56" s="347"/>
      <c r="G56" s="390">
        <v>2441</v>
      </c>
      <c r="H56" s="390">
        <v>-957</v>
      </c>
      <c r="I56" s="347"/>
      <c r="J56" s="454">
        <v>1483</v>
      </c>
      <c r="K56" s="442"/>
      <c r="L56" s="455">
        <v>-108</v>
      </c>
      <c r="M56" s="455">
        <v>-999</v>
      </c>
      <c r="N56" s="442"/>
      <c r="O56" s="454">
        <v>376</v>
      </c>
      <c r="P56" s="442"/>
      <c r="Q56" s="456">
        <v>20685</v>
      </c>
      <c r="R56" s="457"/>
      <c r="S56" s="346"/>
      <c r="T56" s="346"/>
      <c r="U56" s="346"/>
      <c r="V56" s="346"/>
      <c r="W56" s="346"/>
      <c r="X56" s="346"/>
    </row>
    <row r="57" spans="1:24" ht="6.75" customHeight="1">
      <c r="A57" s="336"/>
      <c r="B57" s="337"/>
      <c r="C57" s="443"/>
      <c r="D57" s="336"/>
      <c r="E57" s="443"/>
      <c r="F57" s="442"/>
      <c r="G57" s="442"/>
      <c r="H57" s="442"/>
      <c r="I57" s="442"/>
      <c r="J57" s="442"/>
      <c r="K57" s="442"/>
      <c r="L57" s="442"/>
      <c r="M57" s="442"/>
      <c r="N57" s="442"/>
      <c r="O57" s="442"/>
      <c r="P57" s="442"/>
      <c r="Q57" s="444"/>
      <c r="R57" s="443"/>
      <c r="S57" s="346"/>
      <c r="T57" s="346"/>
      <c r="U57" s="346"/>
      <c r="V57" s="346"/>
      <c r="W57" s="346"/>
      <c r="X57" s="346"/>
    </row>
    <row r="58" spans="1:24" ht="6.75" customHeight="1">
      <c r="A58" s="336"/>
      <c r="B58" s="337"/>
      <c r="C58" s="443"/>
      <c r="D58" s="336"/>
      <c r="E58" s="443"/>
      <c r="F58" s="442"/>
      <c r="G58" s="442"/>
      <c r="H58" s="442"/>
      <c r="I58" s="442"/>
      <c r="J58" s="442"/>
      <c r="K58" s="442"/>
      <c r="L58" s="442"/>
      <c r="M58" s="442"/>
      <c r="N58" s="442"/>
      <c r="O58" s="442"/>
      <c r="P58" s="442"/>
      <c r="Q58" s="444"/>
      <c r="R58" s="443"/>
      <c r="S58" s="346"/>
      <c r="T58" s="346"/>
      <c r="U58" s="346"/>
      <c r="V58" s="346"/>
      <c r="W58" s="346"/>
      <c r="X58" s="346"/>
    </row>
    <row r="59" spans="1:24" ht="12.75">
      <c r="A59" s="336"/>
      <c r="B59" s="337"/>
      <c r="C59" s="464" t="s">
        <v>328</v>
      </c>
      <c r="D59" s="458"/>
      <c r="E59" s="459"/>
      <c r="F59" s="347"/>
      <c r="G59" s="442"/>
      <c r="H59" s="442"/>
      <c r="I59" s="442"/>
      <c r="J59" s="442"/>
      <c r="K59" s="442"/>
      <c r="L59" s="442"/>
      <c r="M59" s="442"/>
      <c r="N59" s="442"/>
      <c r="O59" s="442"/>
      <c r="P59" s="442"/>
      <c r="Q59" s="444"/>
      <c r="R59" s="443"/>
      <c r="S59" s="346"/>
      <c r="T59" s="346"/>
      <c r="U59" s="346"/>
      <c r="V59" s="346"/>
      <c r="W59" s="346"/>
      <c r="X59" s="346"/>
    </row>
    <row r="60" spans="1:24" ht="6.75" customHeight="1">
      <c r="A60" s="336"/>
      <c r="B60" s="337"/>
      <c r="C60" s="443"/>
      <c r="D60" s="336"/>
      <c r="E60" s="443"/>
      <c r="F60" s="347"/>
      <c r="G60" s="346"/>
      <c r="H60" s="442"/>
      <c r="I60" s="442"/>
      <c r="J60" s="442"/>
      <c r="K60" s="442"/>
      <c r="L60" s="442"/>
      <c r="M60" s="442"/>
      <c r="N60" s="442"/>
      <c r="O60" s="442"/>
      <c r="P60" s="442"/>
      <c r="Q60" s="444"/>
      <c r="R60" s="443"/>
      <c r="S60" s="346"/>
      <c r="T60" s="346"/>
      <c r="U60" s="346"/>
      <c r="V60" s="346"/>
      <c r="W60" s="346"/>
      <c r="X60" s="346"/>
    </row>
    <row r="61" spans="1:24" ht="12.75">
      <c r="A61" s="336"/>
      <c r="B61" s="337"/>
      <c r="C61" s="443" t="s">
        <v>557</v>
      </c>
      <c r="D61" s="348">
        <v>1072</v>
      </c>
      <c r="E61" s="449"/>
      <c r="F61" s="442"/>
      <c r="G61" s="347">
        <v>1611</v>
      </c>
      <c r="H61" s="347">
        <v>-1634</v>
      </c>
      <c r="I61" s="347"/>
      <c r="J61" s="450">
        <v>-23</v>
      </c>
      <c r="K61" s="442"/>
      <c r="L61" s="347">
        <v>-19</v>
      </c>
      <c r="M61" s="451">
        <v>-5</v>
      </c>
      <c r="N61" s="442"/>
      <c r="O61" s="450">
        <v>-47</v>
      </c>
      <c r="P61" s="442"/>
      <c r="Q61" s="452">
        <v>1025</v>
      </c>
      <c r="R61" s="443"/>
      <c r="S61" s="346"/>
      <c r="T61" s="346"/>
      <c r="U61" s="346"/>
      <c r="V61" s="346"/>
      <c r="W61" s="346"/>
      <c r="X61" s="346"/>
    </row>
    <row r="62" spans="1:24" ht="6.75" customHeight="1">
      <c r="A62" s="336"/>
      <c r="B62" s="337"/>
      <c r="C62" s="443"/>
      <c r="D62" s="468"/>
      <c r="E62" s="443"/>
      <c r="F62" s="347"/>
      <c r="G62" s="442"/>
      <c r="H62" s="442"/>
      <c r="I62" s="442"/>
      <c r="J62" s="442"/>
      <c r="K62" s="442"/>
      <c r="L62" s="442"/>
      <c r="M62" s="442"/>
      <c r="N62" s="442"/>
      <c r="O62" s="442"/>
      <c r="P62" s="442"/>
      <c r="Q62" s="444"/>
      <c r="R62" s="443"/>
      <c r="S62" s="346"/>
      <c r="T62" s="346"/>
      <c r="U62" s="346"/>
      <c r="V62" s="346"/>
      <c r="W62" s="346"/>
      <c r="X62" s="346"/>
    </row>
    <row r="63" spans="1:24" ht="12.75">
      <c r="A63" s="336"/>
      <c r="B63" s="337"/>
      <c r="C63" s="443" t="s">
        <v>470</v>
      </c>
      <c r="D63" s="348">
        <v>2076</v>
      </c>
      <c r="E63" s="449"/>
      <c r="F63" s="442"/>
      <c r="G63" s="347">
        <v>4888</v>
      </c>
      <c r="H63" s="347">
        <v>-4338</v>
      </c>
      <c r="I63" s="347"/>
      <c r="J63" s="450">
        <v>550</v>
      </c>
      <c r="K63" s="442"/>
      <c r="L63" s="347">
        <v>0</v>
      </c>
      <c r="M63" s="451">
        <v>-55</v>
      </c>
      <c r="N63" s="442"/>
      <c r="O63" s="450">
        <v>495</v>
      </c>
      <c r="P63" s="442"/>
      <c r="Q63" s="452">
        <v>2571</v>
      </c>
      <c r="R63" s="443"/>
      <c r="S63" s="346"/>
      <c r="T63" s="346"/>
      <c r="U63" s="346"/>
      <c r="V63" s="346"/>
      <c r="W63" s="346"/>
      <c r="X63" s="346"/>
    </row>
    <row r="64" spans="1:24" ht="6.75" customHeight="1">
      <c r="A64" s="336"/>
      <c r="B64" s="337"/>
      <c r="C64" s="443"/>
      <c r="D64" s="458"/>
      <c r="E64" s="459"/>
      <c r="F64" s="442"/>
      <c r="G64" s="442"/>
      <c r="H64" s="442"/>
      <c r="I64" s="442"/>
      <c r="J64" s="442"/>
      <c r="K64" s="442"/>
      <c r="L64" s="442"/>
      <c r="M64" s="442"/>
      <c r="N64" s="442"/>
      <c r="O64" s="442"/>
      <c r="P64" s="442"/>
      <c r="Q64" s="444"/>
      <c r="R64" s="443"/>
      <c r="S64" s="346"/>
      <c r="T64" s="346"/>
      <c r="U64" s="346"/>
      <c r="V64" s="346"/>
      <c r="W64" s="346"/>
      <c r="X64" s="346"/>
    </row>
    <row r="65" spans="1:24" ht="12.75">
      <c r="A65" s="336"/>
      <c r="B65" s="337"/>
      <c r="C65" s="443" t="s">
        <v>558</v>
      </c>
      <c r="D65" s="348">
        <v>0</v>
      </c>
      <c r="E65" s="449"/>
      <c r="F65" s="442"/>
      <c r="G65" s="347">
        <v>0</v>
      </c>
      <c r="H65" s="347">
        <v>0</v>
      </c>
      <c r="I65" s="347"/>
      <c r="J65" s="450">
        <v>0</v>
      </c>
      <c r="K65" s="442"/>
      <c r="L65" s="347">
        <v>0</v>
      </c>
      <c r="M65" s="347">
        <v>0</v>
      </c>
      <c r="N65" s="442"/>
      <c r="O65" s="450">
        <v>0</v>
      </c>
      <c r="P65" s="442"/>
      <c r="Q65" s="452">
        <v>0</v>
      </c>
      <c r="R65" s="443"/>
      <c r="S65" s="346"/>
      <c r="T65" s="346"/>
      <c r="U65" s="346"/>
      <c r="V65" s="346"/>
      <c r="W65" s="346"/>
      <c r="X65" s="346"/>
    </row>
    <row r="66" spans="1:24" ht="6.75" customHeight="1">
      <c r="A66" s="336"/>
      <c r="B66" s="337"/>
      <c r="C66" s="443"/>
      <c r="D66" s="348"/>
      <c r="E66" s="449"/>
      <c r="F66" s="442"/>
      <c r="G66" s="347"/>
      <c r="H66" s="347"/>
      <c r="I66" s="442"/>
      <c r="J66" s="450"/>
      <c r="K66" s="442"/>
      <c r="L66" s="451"/>
      <c r="M66" s="451"/>
      <c r="N66" s="442"/>
      <c r="O66" s="450"/>
      <c r="P66" s="442"/>
      <c r="Q66" s="452"/>
      <c r="R66" s="443"/>
      <c r="S66" s="346"/>
      <c r="T66" s="346"/>
      <c r="U66" s="346"/>
      <c r="V66" s="346"/>
      <c r="W66" s="346"/>
      <c r="X66" s="346"/>
    </row>
    <row r="67" spans="1:24" ht="12.75">
      <c r="A67" s="336"/>
      <c r="B67" s="337"/>
      <c r="C67" s="443" t="s">
        <v>559</v>
      </c>
      <c r="D67" s="348">
        <v>57</v>
      </c>
      <c r="E67" s="449"/>
      <c r="F67" s="347"/>
      <c r="G67" s="347">
        <v>130</v>
      </c>
      <c r="H67" s="347">
        <v>-2</v>
      </c>
      <c r="I67" s="347"/>
      <c r="J67" s="450">
        <v>128</v>
      </c>
      <c r="K67" s="442"/>
      <c r="L67" s="347">
        <v>0</v>
      </c>
      <c r="M67" s="451">
        <v>-1</v>
      </c>
      <c r="N67" s="442"/>
      <c r="O67" s="450">
        <v>127</v>
      </c>
      <c r="P67" s="442"/>
      <c r="Q67" s="452">
        <v>185</v>
      </c>
      <c r="R67" s="443"/>
      <c r="S67" s="346"/>
      <c r="T67" s="346"/>
      <c r="U67" s="346"/>
      <c r="V67" s="346"/>
      <c r="W67" s="346"/>
      <c r="X67" s="346"/>
    </row>
    <row r="68" spans="1:24" ht="6.75" customHeight="1">
      <c r="A68" s="336"/>
      <c r="B68" s="337"/>
      <c r="C68" s="443"/>
      <c r="D68" s="348"/>
      <c r="E68" s="449"/>
      <c r="F68" s="347"/>
      <c r="G68" s="347"/>
      <c r="H68" s="347"/>
      <c r="I68" s="442"/>
      <c r="J68" s="450"/>
      <c r="K68" s="442"/>
      <c r="L68" s="451"/>
      <c r="M68" s="451"/>
      <c r="N68" s="442"/>
      <c r="O68" s="450"/>
      <c r="P68" s="442"/>
      <c r="Q68" s="452"/>
      <c r="R68" s="443"/>
      <c r="S68" s="346"/>
      <c r="T68" s="346"/>
      <c r="U68" s="346"/>
      <c r="V68" s="346"/>
      <c r="W68" s="346"/>
      <c r="X68" s="346"/>
    </row>
    <row r="69" spans="1:24" ht="12.75">
      <c r="A69" s="336"/>
      <c r="B69" s="337"/>
      <c r="C69" s="464" t="s">
        <v>560</v>
      </c>
      <c r="D69" s="351">
        <v>3206</v>
      </c>
      <c r="E69" s="453"/>
      <c r="F69" s="347"/>
      <c r="G69" s="390">
        <v>6629</v>
      </c>
      <c r="H69" s="390">
        <v>-5974</v>
      </c>
      <c r="I69" s="347"/>
      <c r="J69" s="454">
        <v>655</v>
      </c>
      <c r="K69" s="442"/>
      <c r="L69" s="390">
        <v>-19</v>
      </c>
      <c r="M69" s="455">
        <v>-61</v>
      </c>
      <c r="N69" s="442"/>
      <c r="O69" s="454">
        <v>575</v>
      </c>
      <c r="P69" s="442"/>
      <c r="Q69" s="456">
        <v>3781</v>
      </c>
      <c r="R69" s="457"/>
      <c r="S69" s="346"/>
      <c r="T69" s="346"/>
      <c r="U69" s="346"/>
      <c r="V69" s="346"/>
      <c r="W69" s="346"/>
      <c r="X69" s="346"/>
    </row>
    <row r="70" spans="1:24" ht="6.75" customHeight="1">
      <c r="A70" s="336"/>
      <c r="B70" s="337"/>
      <c r="C70" s="443"/>
      <c r="D70" s="348"/>
      <c r="E70" s="449"/>
      <c r="F70" s="347"/>
      <c r="G70" s="347"/>
      <c r="H70" s="347"/>
      <c r="I70" s="442"/>
      <c r="J70" s="450"/>
      <c r="K70" s="442"/>
      <c r="L70" s="451"/>
      <c r="M70" s="451"/>
      <c r="N70" s="442"/>
      <c r="O70" s="450"/>
      <c r="P70" s="442"/>
      <c r="Q70" s="452"/>
      <c r="R70" s="443"/>
      <c r="S70" s="346"/>
      <c r="T70" s="346"/>
      <c r="U70" s="346"/>
      <c r="V70" s="346"/>
      <c r="W70" s="346"/>
      <c r="X70" s="346"/>
    </row>
    <row r="71" spans="1:24" ht="15" customHeight="1">
      <c r="A71" s="336"/>
      <c r="B71" s="337"/>
      <c r="C71" s="443" t="s">
        <v>571</v>
      </c>
      <c r="D71" s="348">
        <v>90</v>
      </c>
      <c r="E71" s="449"/>
      <c r="F71" s="442"/>
      <c r="G71" s="347">
        <v>40</v>
      </c>
      <c r="H71" s="347">
        <v>-6</v>
      </c>
      <c r="I71" s="442"/>
      <c r="J71" s="450">
        <v>34</v>
      </c>
      <c r="K71" s="442"/>
      <c r="L71" s="347">
        <v>0</v>
      </c>
      <c r="M71" s="347">
        <v>-7</v>
      </c>
      <c r="N71" s="442"/>
      <c r="O71" s="450">
        <v>27</v>
      </c>
      <c r="P71" s="442"/>
      <c r="Q71" s="452">
        <v>117</v>
      </c>
      <c r="R71" s="443"/>
      <c r="S71" s="346"/>
      <c r="T71" s="346"/>
      <c r="U71" s="346"/>
      <c r="V71" s="346"/>
      <c r="W71" s="346"/>
      <c r="X71" s="346"/>
    </row>
    <row r="72" spans="1:24" ht="6.75" customHeight="1">
      <c r="A72" s="336"/>
      <c r="B72" s="337"/>
      <c r="C72" s="443"/>
      <c r="D72" s="348"/>
      <c r="E72" s="449"/>
      <c r="F72" s="442"/>
      <c r="G72" s="347"/>
      <c r="H72" s="347"/>
      <c r="I72" s="442"/>
      <c r="J72" s="450"/>
      <c r="K72" s="442"/>
      <c r="L72" s="451"/>
      <c r="M72" s="451"/>
      <c r="N72" s="442"/>
      <c r="O72" s="450"/>
      <c r="P72" s="442"/>
      <c r="Q72" s="452"/>
      <c r="R72" s="443"/>
      <c r="S72" s="346"/>
      <c r="T72" s="346"/>
      <c r="U72" s="346"/>
      <c r="V72" s="346"/>
      <c r="W72" s="346"/>
      <c r="X72" s="346"/>
    </row>
    <row r="73" spans="1:24" ht="12.75">
      <c r="A73" s="336"/>
      <c r="B73" s="337"/>
      <c r="C73" s="464" t="s">
        <v>561</v>
      </c>
      <c r="D73" s="351">
        <v>3296</v>
      </c>
      <c r="E73" s="453"/>
      <c r="F73" s="442"/>
      <c r="G73" s="390">
        <v>6669</v>
      </c>
      <c r="H73" s="390">
        <v>-5980</v>
      </c>
      <c r="I73" s="347"/>
      <c r="J73" s="454">
        <v>689</v>
      </c>
      <c r="K73" s="442"/>
      <c r="L73" s="390">
        <v>-19</v>
      </c>
      <c r="M73" s="455">
        <v>-68</v>
      </c>
      <c r="N73" s="442"/>
      <c r="O73" s="454">
        <v>602</v>
      </c>
      <c r="P73" s="442"/>
      <c r="Q73" s="456">
        <v>3898</v>
      </c>
      <c r="R73" s="457"/>
      <c r="S73" s="346"/>
      <c r="T73" s="346"/>
      <c r="U73" s="346"/>
      <c r="V73" s="346"/>
      <c r="W73" s="346"/>
      <c r="X73" s="346"/>
    </row>
    <row r="74" spans="1:24" ht="6.75" customHeight="1">
      <c r="A74" s="336"/>
      <c r="B74" s="337"/>
      <c r="C74" s="443"/>
      <c r="D74" s="458"/>
      <c r="E74" s="459"/>
      <c r="F74" s="442"/>
      <c r="G74" s="442"/>
      <c r="H74" s="442"/>
      <c r="I74" s="442"/>
      <c r="J74" s="442"/>
      <c r="K74" s="442"/>
      <c r="L74" s="442"/>
      <c r="M74" s="442"/>
      <c r="N74" s="442"/>
      <c r="O74" s="442"/>
      <c r="P74" s="442"/>
      <c r="Q74" s="444"/>
      <c r="R74" s="443"/>
      <c r="S74" s="346"/>
      <c r="T74" s="346"/>
      <c r="U74" s="346"/>
      <c r="V74" s="346"/>
      <c r="W74" s="346"/>
      <c r="X74" s="346"/>
    </row>
    <row r="75" spans="1:24" ht="6.75" customHeight="1">
      <c r="A75" s="336"/>
      <c r="B75" s="337"/>
      <c r="C75" s="443"/>
      <c r="D75" s="458"/>
      <c r="E75" s="459"/>
      <c r="F75" s="442"/>
      <c r="G75" s="442"/>
      <c r="H75" s="442"/>
      <c r="I75" s="442"/>
      <c r="J75" s="442"/>
      <c r="K75" s="442"/>
      <c r="L75" s="442"/>
      <c r="M75" s="442"/>
      <c r="N75" s="442"/>
      <c r="O75" s="442"/>
      <c r="P75" s="442"/>
      <c r="Q75" s="444"/>
      <c r="R75" s="443"/>
      <c r="S75" s="346"/>
      <c r="T75" s="346"/>
      <c r="U75" s="346"/>
      <c r="V75" s="346"/>
      <c r="W75" s="346"/>
      <c r="X75" s="346"/>
    </row>
    <row r="76" spans="1:24" ht="12.75">
      <c r="A76" s="336"/>
      <c r="B76" s="337"/>
      <c r="C76" s="464" t="s">
        <v>562</v>
      </c>
      <c r="D76" s="351">
        <v>23605</v>
      </c>
      <c r="E76" s="453"/>
      <c r="F76" s="442"/>
      <c r="G76" s="390">
        <v>9110</v>
      </c>
      <c r="H76" s="390">
        <v>-6937</v>
      </c>
      <c r="I76" s="347"/>
      <c r="J76" s="454">
        <v>2172</v>
      </c>
      <c r="K76" s="442"/>
      <c r="L76" s="390">
        <v>-127</v>
      </c>
      <c r="M76" s="455">
        <v>-1067</v>
      </c>
      <c r="N76" s="442"/>
      <c r="O76" s="454">
        <v>978</v>
      </c>
      <c r="P76" s="442"/>
      <c r="Q76" s="456">
        <v>24583</v>
      </c>
      <c r="R76" s="457"/>
      <c r="S76" s="346"/>
      <c r="T76" s="346"/>
      <c r="U76" s="346"/>
      <c r="V76" s="346"/>
      <c r="W76" s="346"/>
      <c r="X76" s="346"/>
    </row>
    <row r="77" spans="1:24" ht="6.75" customHeight="1">
      <c r="A77" s="293"/>
      <c r="B77" s="296"/>
      <c r="C77" s="469"/>
      <c r="D77" s="401"/>
      <c r="E77" s="461"/>
      <c r="F77" s="306"/>
      <c r="G77" s="400"/>
      <c r="H77" s="400"/>
      <c r="I77" s="400"/>
      <c r="J77" s="470"/>
      <c r="K77" s="306"/>
      <c r="L77" s="394"/>
      <c r="M77" s="471"/>
      <c r="N77" s="306"/>
      <c r="O77" s="470"/>
      <c r="P77" s="306"/>
      <c r="Q77" s="456"/>
      <c r="R77" s="457"/>
      <c r="S77" s="346"/>
      <c r="T77" s="346"/>
      <c r="U77" s="346"/>
      <c r="V77" s="346"/>
      <c r="W77" s="346"/>
      <c r="X77" s="346"/>
    </row>
    <row r="78" spans="1:24" ht="6.75" customHeight="1">
      <c r="A78" s="286"/>
      <c r="B78" s="288"/>
      <c r="C78" s="462"/>
      <c r="D78" s="397"/>
      <c r="E78" s="463"/>
      <c r="F78" s="406"/>
      <c r="G78" s="388"/>
      <c r="H78" s="388"/>
      <c r="I78" s="388"/>
      <c r="J78" s="472"/>
      <c r="K78" s="406"/>
      <c r="L78" s="387"/>
      <c r="M78" s="473"/>
      <c r="N78" s="406"/>
      <c r="O78" s="472"/>
      <c r="P78" s="406"/>
      <c r="Q78" s="452"/>
      <c r="R78" s="443"/>
      <c r="S78" s="346"/>
      <c r="T78" s="346"/>
      <c r="U78" s="346"/>
      <c r="V78" s="346"/>
      <c r="W78" s="346"/>
      <c r="X78" s="346"/>
    </row>
    <row r="79" spans="1:24" ht="38.25">
      <c r="A79" s="336"/>
      <c r="B79" s="337"/>
      <c r="C79" s="464"/>
      <c r="D79" s="434" t="s">
        <v>547</v>
      </c>
      <c r="E79" s="435"/>
      <c r="F79" s="436"/>
      <c r="G79" s="436" t="s">
        <v>548</v>
      </c>
      <c r="H79" s="436" t="s">
        <v>549</v>
      </c>
      <c r="I79" s="436"/>
      <c r="J79" s="437" t="s">
        <v>550</v>
      </c>
      <c r="K79" s="436"/>
      <c r="L79" s="436" t="s">
        <v>551</v>
      </c>
      <c r="M79" s="436" t="s">
        <v>552</v>
      </c>
      <c r="N79" s="438"/>
      <c r="O79" s="437" t="s">
        <v>553</v>
      </c>
      <c r="P79" s="436"/>
      <c r="Q79" s="439" t="s">
        <v>554</v>
      </c>
      <c r="R79" s="443"/>
      <c r="S79" s="346"/>
      <c r="T79" s="346"/>
      <c r="U79" s="346"/>
      <c r="V79" s="346"/>
      <c r="W79" s="346"/>
      <c r="X79" s="346"/>
    </row>
    <row r="80" spans="1:24" ht="6.75" customHeight="1">
      <c r="A80" s="336"/>
      <c r="B80" s="337"/>
      <c r="C80" s="464"/>
      <c r="D80" s="434"/>
      <c r="E80" s="435"/>
      <c r="F80" s="436"/>
      <c r="G80" s="436"/>
      <c r="H80" s="436"/>
      <c r="I80" s="436"/>
      <c r="J80" s="437"/>
      <c r="K80" s="436"/>
      <c r="L80" s="436"/>
      <c r="M80" s="436"/>
      <c r="N80" s="438"/>
      <c r="O80" s="437"/>
      <c r="P80" s="436"/>
      <c r="Q80" s="439"/>
      <c r="R80" s="443"/>
      <c r="S80" s="346"/>
      <c r="T80" s="346"/>
      <c r="U80" s="346"/>
      <c r="V80" s="346"/>
      <c r="W80" s="346"/>
      <c r="X80" s="346"/>
    </row>
    <row r="81" spans="1:24" ht="15.75">
      <c r="A81" s="336"/>
      <c r="B81" s="446" t="s">
        <v>565</v>
      </c>
      <c r="C81" s="466"/>
      <c r="D81" s="348"/>
      <c r="E81" s="449"/>
      <c r="F81" s="442"/>
      <c r="G81" s="347"/>
      <c r="H81" s="347"/>
      <c r="I81" s="347"/>
      <c r="J81" s="450"/>
      <c r="K81" s="442"/>
      <c r="L81" s="346"/>
      <c r="M81" s="451"/>
      <c r="N81" s="442"/>
      <c r="O81" s="450"/>
      <c r="P81" s="442"/>
      <c r="Q81" s="452"/>
      <c r="R81" s="443"/>
      <c r="S81" s="346"/>
      <c r="T81" s="346"/>
      <c r="U81" s="346"/>
      <c r="V81" s="346"/>
      <c r="W81" s="346"/>
      <c r="X81" s="346"/>
    </row>
    <row r="82" spans="1:24" ht="6.75" customHeight="1">
      <c r="A82" s="336"/>
      <c r="B82" s="337"/>
      <c r="C82" s="464"/>
      <c r="D82" s="348"/>
      <c r="E82" s="449"/>
      <c r="F82" s="442"/>
      <c r="G82" s="347"/>
      <c r="H82" s="347"/>
      <c r="I82" s="347"/>
      <c r="J82" s="450"/>
      <c r="K82" s="442"/>
      <c r="L82" s="346"/>
      <c r="M82" s="451"/>
      <c r="N82" s="442"/>
      <c r="O82" s="450"/>
      <c r="P82" s="442"/>
      <c r="Q82" s="452"/>
      <c r="R82" s="443"/>
      <c r="S82" s="346"/>
      <c r="T82" s="346"/>
      <c r="U82" s="346"/>
      <c r="V82" s="346"/>
      <c r="W82" s="346"/>
      <c r="X82" s="346"/>
    </row>
    <row r="83" spans="1:24" ht="12.75">
      <c r="A83" s="336"/>
      <c r="B83" s="337"/>
      <c r="C83" s="464" t="s">
        <v>564</v>
      </c>
      <c r="D83" s="348"/>
      <c r="E83" s="449"/>
      <c r="F83" s="442"/>
      <c r="G83" s="347"/>
      <c r="H83" s="347"/>
      <c r="I83" s="347"/>
      <c r="J83" s="450"/>
      <c r="K83" s="442"/>
      <c r="L83" s="346"/>
      <c r="M83" s="451"/>
      <c r="N83" s="442"/>
      <c r="O83" s="450"/>
      <c r="P83" s="442"/>
      <c r="Q83" s="452"/>
      <c r="R83" s="443"/>
      <c r="S83" s="346"/>
      <c r="T83" s="346"/>
      <c r="U83" s="346"/>
      <c r="V83" s="346"/>
      <c r="W83" s="346"/>
      <c r="X83" s="346"/>
    </row>
    <row r="84" spans="1:24" ht="6.75" customHeight="1">
      <c r="A84" s="336"/>
      <c r="B84" s="337"/>
      <c r="C84" s="467"/>
      <c r="D84" s="348"/>
      <c r="E84" s="449"/>
      <c r="F84" s="442"/>
      <c r="G84" s="347"/>
      <c r="H84" s="347"/>
      <c r="I84" s="347"/>
      <c r="J84" s="450"/>
      <c r="K84" s="442"/>
      <c r="L84" s="346"/>
      <c r="M84" s="451"/>
      <c r="N84" s="442"/>
      <c r="O84" s="450"/>
      <c r="P84" s="442"/>
      <c r="Q84" s="452"/>
      <c r="R84" s="443"/>
      <c r="S84" s="346"/>
      <c r="T84" s="346"/>
      <c r="U84" s="346"/>
      <c r="V84" s="346"/>
      <c r="W84" s="346"/>
      <c r="X84" s="346"/>
    </row>
    <row r="85" spans="1:24" ht="12.75">
      <c r="A85" s="336"/>
      <c r="B85" s="337"/>
      <c r="C85" s="443" t="s">
        <v>555</v>
      </c>
      <c r="D85" s="174">
        <v>-0.14656917885264342</v>
      </c>
      <c r="E85" s="175"/>
      <c r="F85" s="442"/>
      <c r="G85" s="156">
        <v>-0.12315270935960591</v>
      </c>
      <c r="H85" s="156">
        <v>-0.06933333333333333</v>
      </c>
      <c r="I85" s="347"/>
      <c r="J85" s="176">
        <v>-0.43162393162393164</v>
      </c>
      <c r="K85" s="442"/>
      <c r="L85" s="159" t="s">
        <v>253</v>
      </c>
      <c r="M85" s="156">
        <v>1.5136897001303782</v>
      </c>
      <c r="N85" s="442"/>
      <c r="O85" s="176">
        <v>1.8221528861154446</v>
      </c>
      <c r="P85" s="442"/>
      <c r="Q85" s="174">
        <v>-0.016365620075160625</v>
      </c>
      <c r="R85" s="443"/>
      <c r="S85" s="346"/>
      <c r="T85" s="346"/>
      <c r="U85" s="346"/>
      <c r="V85" s="346"/>
      <c r="W85" s="346"/>
      <c r="X85" s="346"/>
    </row>
    <row r="86" spans="1:24" ht="6.75" customHeight="1">
      <c r="A86" s="336"/>
      <c r="B86" s="337"/>
      <c r="C86" s="443"/>
      <c r="D86" s="174"/>
      <c r="E86" s="175"/>
      <c r="F86" s="442"/>
      <c r="G86" s="156"/>
      <c r="H86" s="156"/>
      <c r="I86" s="347"/>
      <c r="J86" s="176"/>
      <c r="K86" s="442"/>
      <c r="L86" s="156"/>
      <c r="M86" s="156"/>
      <c r="N86" s="442"/>
      <c r="O86" s="176"/>
      <c r="P86" s="442"/>
      <c r="Q86" s="174"/>
      <c r="R86" s="443"/>
      <c r="S86" s="346"/>
      <c r="T86" s="346"/>
      <c r="U86" s="346"/>
      <c r="V86" s="346"/>
      <c r="W86" s="346"/>
      <c r="X86" s="346"/>
    </row>
    <row r="87" spans="1:24" ht="18" customHeight="1">
      <c r="A87" s="336"/>
      <c r="B87" s="337"/>
      <c r="C87" s="443" t="s">
        <v>569</v>
      </c>
      <c r="D87" s="174">
        <v>-0.2645536869340233</v>
      </c>
      <c r="E87" s="175"/>
      <c r="F87" s="442"/>
      <c r="G87" s="156">
        <v>0.07042253521126761</v>
      </c>
      <c r="H87" s="156">
        <v>0.4513888888888889</v>
      </c>
      <c r="I87" s="347"/>
      <c r="J87" s="176">
        <v>0.958904109589041</v>
      </c>
      <c r="K87" s="442"/>
      <c r="L87" s="159" t="s">
        <v>253</v>
      </c>
      <c r="M87" s="156">
        <v>1.174785100286533</v>
      </c>
      <c r="N87" s="442"/>
      <c r="O87" s="176">
        <v>1.1398104265402844</v>
      </c>
      <c r="P87" s="442"/>
      <c r="Q87" s="174">
        <v>0.06405693950177936</v>
      </c>
      <c r="R87" s="443"/>
      <c r="S87" s="346"/>
      <c r="T87" s="346"/>
      <c r="U87" s="346"/>
      <c r="V87" s="346"/>
      <c r="W87" s="346"/>
      <c r="X87" s="346"/>
    </row>
    <row r="88" spans="1:24" ht="6.75" customHeight="1">
      <c r="A88" s="336"/>
      <c r="B88" s="337"/>
      <c r="C88" s="467"/>
      <c r="D88" s="348"/>
      <c r="E88" s="449"/>
      <c r="F88" s="442"/>
      <c r="G88" s="346"/>
      <c r="H88" s="346"/>
      <c r="I88" s="347"/>
      <c r="J88" s="346"/>
      <c r="K88" s="442"/>
      <c r="L88" s="346"/>
      <c r="M88" s="346"/>
      <c r="N88" s="442"/>
      <c r="O88" s="346"/>
      <c r="P88" s="442"/>
      <c r="Q88" s="348"/>
      <c r="R88" s="443"/>
      <c r="S88" s="346"/>
      <c r="T88" s="346"/>
      <c r="U88" s="346"/>
      <c r="V88" s="346"/>
      <c r="W88" s="346"/>
      <c r="X88" s="346"/>
    </row>
    <row r="89" spans="1:24" ht="15.75" customHeight="1">
      <c r="A89" s="336"/>
      <c r="B89" s="337"/>
      <c r="C89" s="443" t="s">
        <v>570</v>
      </c>
      <c r="D89" s="174">
        <v>0.17087004963030486</v>
      </c>
      <c r="E89" s="175"/>
      <c r="F89" s="442"/>
      <c r="G89" s="156">
        <v>-0.2015900056785917</v>
      </c>
      <c r="H89" s="156">
        <v>-0.6027397260273972</v>
      </c>
      <c r="I89" s="347"/>
      <c r="J89" s="176">
        <v>-0.46747352496217853</v>
      </c>
      <c r="K89" s="442"/>
      <c r="L89" s="159" t="s">
        <v>253</v>
      </c>
      <c r="M89" s="156">
        <v>5.47008547008547</v>
      </c>
      <c r="N89" s="442"/>
      <c r="O89" s="176">
        <v>0.015288394718554551</v>
      </c>
      <c r="P89" s="442"/>
      <c r="Q89" s="174">
        <v>0.15107850070721357</v>
      </c>
      <c r="R89" s="443"/>
      <c r="S89" s="346"/>
      <c r="T89" s="346"/>
      <c r="U89" s="346"/>
      <c r="V89" s="346"/>
      <c r="W89" s="346"/>
      <c r="X89" s="346"/>
    </row>
    <row r="90" spans="1:24" ht="6.75" customHeight="1">
      <c r="A90" s="336"/>
      <c r="B90" s="337"/>
      <c r="C90" s="443"/>
      <c r="D90" s="348"/>
      <c r="E90" s="449"/>
      <c r="F90" s="442"/>
      <c r="G90" s="346"/>
      <c r="H90" s="346"/>
      <c r="I90" s="442"/>
      <c r="J90" s="346"/>
      <c r="K90" s="442"/>
      <c r="L90" s="346"/>
      <c r="M90" s="346"/>
      <c r="N90" s="442"/>
      <c r="O90" s="346"/>
      <c r="P90" s="442"/>
      <c r="Q90" s="348"/>
      <c r="R90" s="443"/>
      <c r="S90" s="346"/>
      <c r="T90" s="346"/>
      <c r="U90" s="346"/>
      <c r="V90" s="346"/>
      <c r="W90" s="346"/>
      <c r="X90" s="346"/>
    </row>
    <row r="91" spans="1:24" ht="12.75">
      <c r="A91" s="336"/>
      <c r="B91" s="337"/>
      <c r="C91" s="464" t="s">
        <v>556</v>
      </c>
      <c r="D91" s="177">
        <v>-0.001230981338322911</v>
      </c>
      <c r="E91" s="178"/>
      <c r="F91" s="442"/>
      <c r="G91" s="160">
        <v>-0.17410897173289636</v>
      </c>
      <c r="H91" s="160">
        <v>-0.23510971786833856</v>
      </c>
      <c r="I91" s="442"/>
      <c r="J91" s="179">
        <v>-0.43762643290627107</v>
      </c>
      <c r="K91" s="442"/>
      <c r="L91" s="166" t="s">
        <v>253</v>
      </c>
      <c r="M91" s="160">
        <v>2.2132132132132134</v>
      </c>
      <c r="N91" s="442"/>
      <c r="O91" s="179">
        <v>4.444148936170213</v>
      </c>
      <c r="P91" s="442"/>
      <c r="Q91" s="177">
        <v>0.07957457094512932</v>
      </c>
      <c r="R91" s="457"/>
      <c r="S91" s="346"/>
      <c r="T91" s="346"/>
      <c r="U91" s="346"/>
      <c r="V91" s="346"/>
      <c r="W91" s="346"/>
      <c r="X91" s="346"/>
    </row>
    <row r="92" spans="1:24" ht="6.75" customHeight="1">
      <c r="A92" s="336"/>
      <c r="B92" s="337"/>
      <c r="C92" s="443"/>
      <c r="D92" s="348"/>
      <c r="E92" s="449"/>
      <c r="F92" s="442"/>
      <c r="G92" s="346"/>
      <c r="H92" s="346"/>
      <c r="I92" s="442"/>
      <c r="J92" s="346"/>
      <c r="K92" s="442"/>
      <c r="L92" s="346"/>
      <c r="M92" s="346"/>
      <c r="N92" s="442"/>
      <c r="O92" s="346"/>
      <c r="P92" s="442"/>
      <c r="Q92" s="348"/>
      <c r="R92" s="443"/>
      <c r="S92" s="346"/>
      <c r="T92" s="346"/>
      <c r="U92" s="346"/>
      <c r="V92" s="346"/>
      <c r="W92" s="346"/>
      <c r="X92" s="346"/>
    </row>
    <row r="93" spans="1:24" ht="6.75" customHeight="1">
      <c r="A93" s="336"/>
      <c r="B93" s="337"/>
      <c r="C93" s="443"/>
      <c r="D93" s="348"/>
      <c r="E93" s="449"/>
      <c r="F93" s="442"/>
      <c r="G93" s="346"/>
      <c r="H93" s="346"/>
      <c r="I93" s="442"/>
      <c r="J93" s="346"/>
      <c r="K93" s="442"/>
      <c r="L93" s="346"/>
      <c r="M93" s="346"/>
      <c r="N93" s="442"/>
      <c r="O93" s="346"/>
      <c r="P93" s="442"/>
      <c r="Q93" s="348"/>
      <c r="R93" s="443"/>
      <c r="S93" s="346"/>
      <c r="T93" s="346"/>
      <c r="U93" s="346"/>
      <c r="V93" s="346"/>
      <c r="W93" s="346"/>
      <c r="X93" s="346"/>
    </row>
    <row r="94" spans="1:24" ht="12.75">
      <c r="A94" s="336"/>
      <c r="B94" s="337"/>
      <c r="C94" s="464" t="s">
        <v>328</v>
      </c>
      <c r="D94" s="348"/>
      <c r="E94" s="449"/>
      <c r="F94" s="442"/>
      <c r="G94" s="346"/>
      <c r="H94" s="346"/>
      <c r="I94" s="442"/>
      <c r="J94" s="346"/>
      <c r="K94" s="442"/>
      <c r="L94" s="346"/>
      <c r="M94" s="346"/>
      <c r="N94" s="442"/>
      <c r="O94" s="346"/>
      <c r="P94" s="442"/>
      <c r="Q94" s="348"/>
      <c r="R94" s="443"/>
      <c r="S94" s="346"/>
      <c r="T94" s="346"/>
      <c r="U94" s="346"/>
      <c r="V94" s="346"/>
      <c r="W94" s="346"/>
      <c r="X94" s="346"/>
    </row>
    <row r="95" spans="1:24" ht="6.75" customHeight="1">
      <c r="A95" s="336"/>
      <c r="B95" s="337"/>
      <c r="C95" s="443"/>
      <c r="D95" s="348"/>
      <c r="E95" s="449"/>
      <c r="F95" s="442"/>
      <c r="G95" s="346"/>
      <c r="H95" s="346"/>
      <c r="I95" s="442"/>
      <c r="J95" s="346"/>
      <c r="K95" s="442"/>
      <c r="L95" s="346"/>
      <c r="M95" s="346"/>
      <c r="N95" s="442"/>
      <c r="O95" s="346"/>
      <c r="P95" s="442"/>
      <c r="Q95" s="348"/>
      <c r="R95" s="443"/>
      <c r="S95" s="346"/>
      <c r="T95" s="346"/>
      <c r="U95" s="346"/>
      <c r="V95" s="346"/>
      <c r="W95" s="346"/>
      <c r="X95" s="346"/>
    </row>
    <row r="96" spans="1:24" ht="12.75">
      <c r="A96" s="336"/>
      <c r="B96" s="337"/>
      <c r="C96" s="443" t="s">
        <v>557</v>
      </c>
      <c r="D96" s="174">
        <v>0.2798507462686567</v>
      </c>
      <c r="E96" s="175"/>
      <c r="F96" s="442"/>
      <c r="G96" s="156">
        <v>1.0689013035381751</v>
      </c>
      <c r="H96" s="156">
        <v>-0.8873929008567931</v>
      </c>
      <c r="I96" s="442"/>
      <c r="J96" s="176">
        <v>11.826086956521738</v>
      </c>
      <c r="K96" s="442"/>
      <c r="L96" s="156">
        <v>0.15789473684210525</v>
      </c>
      <c r="M96" s="156">
        <v>14</v>
      </c>
      <c r="N96" s="442"/>
      <c r="O96" s="176">
        <v>7.340425531914893</v>
      </c>
      <c r="P96" s="442"/>
      <c r="Q96" s="174">
        <v>0.6292682926829268</v>
      </c>
      <c r="R96" s="443"/>
      <c r="S96" s="346"/>
      <c r="T96" s="346"/>
      <c r="U96" s="346"/>
      <c r="V96" s="346"/>
      <c r="W96" s="346"/>
      <c r="X96" s="346"/>
    </row>
    <row r="97" spans="1:24" ht="6.75" customHeight="1">
      <c r="A97" s="336"/>
      <c r="B97" s="337"/>
      <c r="C97" s="443"/>
      <c r="D97" s="348"/>
      <c r="E97" s="449"/>
      <c r="F97" s="442"/>
      <c r="G97" s="346"/>
      <c r="H97" s="346"/>
      <c r="I97" s="442"/>
      <c r="J97" s="346"/>
      <c r="K97" s="442"/>
      <c r="L97" s="346"/>
      <c r="M97" s="346"/>
      <c r="N97" s="442"/>
      <c r="O97" s="346"/>
      <c r="P97" s="442"/>
      <c r="Q97" s="348"/>
      <c r="R97" s="443"/>
      <c r="S97" s="346"/>
      <c r="T97" s="346"/>
      <c r="U97" s="346"/>
      <c r="V97" s="346"/>
      <c r="W97" s="346"/>
      <c r="X97" s="346"/>
    </row>
    <row r="98" spans="1:24" ht="12.75">
      <c r="A98" s="336"/>
      <c r="B98" s="337"/>
      <c r="C98" s="443" t="s">
        <v>470</v>
      </c>
      <c r="D98" s="174">
        <v>0.16811175337186898</v>
      </c>
      <c r="E98" s="175"/>
      <c r="F98" s="442"/>
      <c r="G98" s="156">
        <v>-0.26166121112929625</v>
      </c>
      <c r="H98" s="156">
        <v>0.18856615952051636</v>
      </c>
      <c r="I98" s="442"/>
      <c r="J98" s="176">
        <v>-0.8381818181818181</v>
      </c>
      <c r="K98" s="442"/>
      <c r="L98" s="159" t="s">
        <v>253</v>
      </c>
      <c r="M98" s="156">
        <v>0.5636363636363636</v>
      </c>
      <c r="N98" s="442"/>
      <c r="O98" s="176">
        <v>-0.8686868686868687</v>
      </c>
      <c r="P98" s="442"/>
      <c r="Q98" s="174">
        <v>-0.03150525087514586</v>
      </c>
      <c r="R98" s="443"/>
      <c r="S98" s="346"/>
      <c r="T98" s="346"/>
      <c r="U98" s="346"/>
      <c r="V98" s="346"/>
      <c r="W98" s="346"/>
      <c r="X98" s="346"/>
    </row>
    <row r="99" spans="1:24" ht="6.75" customHeight="1">
      <c r="A99" s="336"/>
      <c r="B99" s="337"/>
      <c r="C99" s="443"/>
      <c r="D99" s="348"/>
      <c r="E99" s="449"/>
      <c r="F99" s="442"/>
      <c r="G99" s="346"/>
      <c r="H99" s="346"/>
      <c r="I99" s="442"/>
      <c r="J99" s="346"/>
      <c r="K99" s="442"/>
      <c r="L99" s="346"/>
      <c r="M99" s="346"/>
      <c r="N99" s="442"/>
      <c r="O99" s="346"/>
      <c r="P99" s="442"/>
      <c r="Q99" s="348"/>
      <c r="R99" s="443"/>
      <c r="S99" s="346"/>
      <c r="T99" s="346"/>
      <c r="U99" s="346"/>
      <c r="V99" s="346"/>
      <c r="W99" s="346"/>
      <c r="X99" s="346"/>
    </row>
    <row r="100" spans="1:24" ht="12.75">
      <c r="A100" s="336"/>
      <c r="B100" s="337"/>
      <c r="C100" s="443" t="s">
        <v>558</v>
      </c>
      <c r="D100" s="180" t="s">
        <v>253</v>
      </c>
      <c r="E100" s="175"/>
      <c r="F100" s="442"/>
      <c r="G100" s="159" t="s">
        <v>253</v>
      </c>
      <c r="H100" s="159" t="s">
        <v>253</v>
      </c>
      <c r="I100" s="442"/>
      <c r="J100" s="181" t="s">
        <v>253</v>
      </c>
      <c r="K100" s="442"/>
      <c r="L100" s="159" t="s">
        <v>253</v>
      </c>
      <c r="M100" s="159" t="s">
        <v>253</v>
      </c>
      <c r="N100" s="442"/>
      <c r="O100" s="181" t="s">
        <v>253</v>
      </c>
      <c r="P100" s="442"/>
      <c r="Q100" s="180" t="s">
        <v>253</v>
      </c>
      <c r="R100" s="443"/>
      <c r="S100" s="346"/>
      <c r="T100" s="346"/>
      <c r="U100" s="346"/>
      <c r="V100" s="346"/>
      <c r="W100" s="346"/>
      <c r="X100" s="346"/>
    </row>
    <row r="101" spans="1:24" ht="6.75" customHeight="1">
      <c r="A101" s="336"/>
      <c r="B101" s="337"/>
      <c r="C101" s="443"/>
      <c r="D101" s="348"/>
      <c r="E101" s="449"/>
      <c r="F101" s="442"/>
      <c r="G101" s="346"/>
      <c r="H101" s="346"/>
      <c r="I101" s="442"/>
      <c r="J101" s="346"/>
      <c r="K101" s="442"/>
      <c r="L101" s="346"/>
      <c r="M101" s="346"/>
      <c r="N101" s="442"/>
      <c r="O101" s="346"/>
      <c r="P101" s="442"/>
      <c r="Q101" s="348"/>
      <c r="R101" s="443"/>
      <c r="S101" s="346"/>
      <c r="T101" s="346"/>
      <c r="U101" s="346"/>
      <c r="V101" s="346"/>
      <c r="W101" s="346"/>
      <c r="X101" s="346"/>
    </row>
    <row r="102" spans="1:24" ht="12.75">
      <c r="A102" s="336"/>
      <c r="B102" s="337"/>
      <c r="C102" s="443" t="s">
        <v>559</v>
      </c>
      <c r="D102" s="174">
        <v>4.368421052631579</v>
      </c>
      <c r="E102" s="175"/>
      <c r="F102" s="442"/>
      <c r="G102" s="156">
        <v>1.6076923076923078</v>
      </c>
      <c r="H102" s="156">
        <v>-17</v>
      </c>
      <c r="I102" s="442"/>
      <c r="J102" s="176">
        <v>1.3671875</v>
      </c>
      <c r="K102" s="442"/>
      <c r="L102" s="159" t="s">
        <v>253</v>
      </c>
      <c r="M102" s="156">
        <v>19</v>
      </c>
      <c r="N102" s="442"/>
      <c r="O102" s="176">
        <v>1.5275590551181102</v>
      </c>
      <c r="P102" s="442"/>
      <c r="Q102" s="174">
        <v>2.389189189189189</v>
      </c>
      <c r="R102" s="443"/>
      <c r="S102" s="346"/>
      <c r="T102" s="346"/>
      <c r="U102" s="346"/>
      <c r="V102" s="346"/>
      <c r="W102" s="346"/>
      <c r="X102" s="346"/>
    </row>
    <row r="103" spans="1:24" ht="6.75" customHeight="1">
      <c r="A103" s="336"/>
      <c r="B103" s="337"/>
      <c r="C103" s="443"/>
      <c r="D103" s="348"/>
      <c r="E103" s="449"/>
      <c r="F103" s="442"/>
      <c r="G103" s="346"/>
      <c r="H103" s="346"/>
      <c r="I103" s="442"/>
      <c r="J103" s="346"/>
      <c r="K103" s="442"/>
      <c r="L103" s="346"/>
      <c r="M103" s="346"/>
      <c r="N103" s="442"/>
      <c r="O103" s="346"/>
      <c r="P103" s="442"/>
      <c r="Q103" s="348"/>
      <c r="R103" s="443"/>
      <c r="S103" s="346"/>
      <c r="T103" s="346"/>
      <c r="U103" s="346"/>
      <c r="V103" s="346"/>
      <c r="W103" s="346"/>
      <c r="X103" s="346"/>
    </row>
    <row r="104" spans="1:24" ht="12.75">
      <c r="A104" s="336"/>
      <c r="B104" s="337"/>
      <c r="C104" s="464" t="s">
        <v>560</v>
      </c>
      <c r="D104" s="177">
        <v>0.5895196506550219</v>
      </c>
      <c r="E104" s="178"/>
      <c r="F104" s="442"/>
      <c r="G104" s="160">
        <v>0.2556946749132599</v>
      </c>
      <c r="H104" s="160">
        <v>-0.29276866421158354</v>
      </c>
      <c r="I104" s="442"/>
      <c r="J104" s="179">
        <v>-0.08244274809160305</v>
      </c>
      <c r="K104" s="442"/>
      <c r="L104" s="160">
        <v>-0.5263157894736842</v>
      </c>
      <c r="M104" s="160">
        <v>1.8688524590163935</v>
      </c>
      <c r="N104" s="442"/>
      <c r="O104" s="179">
        <v>0.08695652173913043</v>
      </c>
      <c r="P104" s="442"/>
      <c r="Q104" s="177">
        <v>0.5130917746627877</v>
      </c>
      <c r="R104" s="457"/>
      <c r="S104" s="346"/>
      <c r="T104" s="346"/>
      <c r="U104" s="346"/>
      <c r="V104" s="346"/>
      <c r="W104" s="346"/>
      <c r="X104" s="346"/>
    </row>
    <row r="105" spans="1:24" ht="6.75" customHeight="1">
      <c r="A105" s="336"/>
      <c r="B105" s="337"/>
      <c r="C105" s="443"/>
      <c r="D105" s="348"/>
      <c r="E105" s="449"/>
      <c r="F105" s="442"/>
      <c r="G105" s="346"/>
      <c r="H105" s="347"/>
      <c r="I105" s="442"/>
      <c r="J105" s="346"/>
      <c r="K105" s="442"/>
      <c r="L105" s="347"/>
      <c r="M105" s="347"/>
      <c r="N105" s="442"/>
      <c r="O105" s="346"/>
      <c r="P105" s="442"/>
      <c r="Q105" s="348"/>
      <c r="R105" s="443"/>
      <c r="S105" s="346"/>
      <c r="T105" s="346"/>
      <c r="U105" s="346"/>
      <c r="V105" s="346"/>
      <c r="W105" s="346"/>
      <c r="X105" s="346"/>
    </row>
    <row r="106" spans="1:24" ht="14.25">
      <c r="A106" s="336"/>
      <c r="B106" s="337"/>
      <c r="C106" s="443" t="s">
        <v>571</v>
      </c>
      <c r="D106" s="174">
        <v>0.5111111111111111</v>
      </c>
      <c r="E106" s="175"/>
      <c r="F106" s="442"/>
      <c r="G106" s="156">
        <v>-0.025</v>
      </c>
      <c r="H106" s="156">
        <v>-0.8333333333333334</v>
      </c>
      <c r="I106" s="442"/>
      <c r="J106" s="176">
        <v>-0.20588235294117646</v>
      </c>
      <c r="K106" s="442"/>
      <c r="L106" s="159" t="s">
        <v>253</v>
      </c>
      <c r="M106" s="159" t="s">
        <v>253</v>
      </c>
      <c r="N106" s="442"/>
      <c r="O106" s="176">
        <v>0.07407407407407407</v>
      </c>
      <c r="P106" s="442"/>
      <c r="Q106" s="174">
        <v>0.41025641025641024</v>
      </c>
      <c r="R106" s="443"/>
      <c r="S106" s="346"/>
      <c r="T106" s="346"/>
      <c r="U106" s="346"/>
      <c r="V106" s="346"/>
      <c r="W106" s="346"/>
      <c r="X106" s="346"/>
    </row>
    <row r="107" spans="1:24" ht="6.75" customHeight="1">
      <c r="A107" s="336"/>
      <c r="B107" s="337"/>
      <c r="C107" s="443"/>
      <c r="D107" s="348"/>
      <c r="E107" s="449"/>
      <c r="F107" s="442"/>
      <c r="G107" s="346"/>
      <c r="H107" s="347"/>
      <c r="I107" s="442"/>
      <c r="J107" s="346"/>
      <c r="K107" s="442"/>
      <c r="L107" s="347"/>
      <c r="M107" s="347"/>
      <c r="N107" s="442"/>
      <c r="O107" s="346"/>
      <c r="P107" s="442"/>
      <c r="Q107" s="348"/>
      <c r="R107" s="443"/>
      <c r="S107" s="346"/>
      <c r="T107" s="346"/>
      <c r="U107" s="346"/>
      <c r="V107" s="346"/>
      <c r="W107" s="346"/>
      <c r="X107" s="346"/>
    </row>
    <row r="108" spans="1:24" ht="12.75">
      <c r="A108" s="336"/>
      <c r="B108" s="337"/>
      <c r="C108" s="464" t="s">
        <v>561</v>
      </c>
      <c r="D108" s="177">
        <v>0.587378640776699</v>
      </c>
      <c r="E108" s="178"/>
      <c r="F108" s="442"/>
      <c r="G108" s="160">
        <v>0.25401109611635925</v>
      </c>
      <c r="H108" s="160">
        <v>-0.29331103678929765</v>
      </c>
      <c r="I108" s="442"/>
      <c r="J108" s="179">
        <v>-0.08853410740203194</v>
      </c>
      <c r="K108" s="442"/>
      <c r="L108" s="160">
        <v>-0.5263157894736842</v>
      </c>
      <c r="M108" s="160">
        <v>1.8088235294117647</v>
      </c>
      <c r="N108" s="442"/>
      <c r="O108" s="179">
        <v>0.08637873754152824</v>
      </c>
      <c r="P108" s="442"/>
      <c r="Q108" s="177">
        <v>0.5100051308363264</v>
      </c>
      <c r="R108" s="457"/>
      <c r="S108" s="346"/>
      <c r="T108" s="346"/>
      <c r="U108" s="346"/>
      <c r="V108" s="346"/>
      <c r="W108" s="346"/>
      <c r="X108" s="346"/>
    </row>
    <row r="109" spans="1:24" ht="6.75" customHeight="1">
      <c r="A109" s="336"/>
      <c r="B109" s="337"/>
      <c r="C109" s="443"/>
      <c r="D109" s="348"/>
      <c r="E109" s="449"/>
      <c r="F109" s="442"/>
      <c r="G109" s="346"/>
      <c r="H109" s="346"/>
      <c r="I109" s="347"/>
      <c r="J109" s="346"/>
      <c r="K109" s="442"/>
      <c r="L109" s="346"/>
      <c r="M109" s="346"/>
      <c r="N109" s="442"/>
      <c r="O109" s="346"/>
      <c r="P109" s="442"/>
      <c r="Q109" s="348"/>
      <c r="R109" s="443"/>
      <c r="S109" s="346"/>
      <c r="T109" s="346"/>
      <c r="U109" s="346"/>
      <c r="V109" s="346"/>
      <c r="W109" s="346"/>
      <c r="X109" s="346"/>
    </row>
    <row r="110" spans="1:24" ht="6.75" customHeight="1">
      <c r="A110" s="336"/>
      <c r="B110" s="337"/>
      <c r="C110" s="443"/>
      <c r="D110" s="348"/>
      <c r="E110" s="449"/>
      <c r="F110" s="442"/>
      <c r="G110" s="346"/>
      <c r="H110" s="346"/>
      <c r="I110" s="347"/>
      <c r="J110" s="346"/>
      <c r="K110" s="442"/>
      <c r="L110" s="346"/>
      <c r="M110" s="346"/>
      <c r="N110" s="442"/>
      <c r="O110" s="346"/>
      <c r="P110" s="442"/>
      <c r="Q110" s="348"/>
      <c r="R110" s="443"/>
      <c r="S110" s="346"/>
      <c r="T110" s="346"/>
      <c r="U110" s="346"/>
      <c r="V110" s="346"/>
      <c r="W110" s="346"/>
      <c r="X110" s="346"/>
    </row>
    <row r="111" spans="1:24" ht="12.75">
      <c r="A111" s="336"/>
      <c r="B111" s="337"/>
      <c r="C111" s="464" t="s">
        <v>562</v>
      </c>
      <c r="D111" s="177">
        <v>0.08095742427451812</v>
      </c>
      <c r="E111" s="178"/>
      <c r="F111" s="442"/>
      <c r="G111" s="160">
        <v>0.1392974753018661</v>
      </c>
      <c r="H111" s="160">
        <v>-0.28528182211330544</v>
      </c>
      <c r="I111" s="347"/>
      <c r="J111" s="179">
        <v>-0.3268876611418048</v>
      </c>
      <c r="K111" s="442"/>
      <c r="L111" s="160">
        <v>0.7716535433070866</v>
      </c>
      <c r="M111" s="160">
        <v>2.1874414245548266</v>
      </c>
      <c r="N111" s="442"/>
      <c r="O111" s="179">
        <v>1.761758691206544</v>
      </c>
      <c r="P111" s="442"/>
      <c r="Q111" s="177">
        <v>0.1478257332302811</v>
      </c>
      <c r="R111" s="457"/>
      <c r="S111" s="346"/>
      <c r="T111" s="346"/>
      <c r="U111" s="346"/>
      <c r="V111" s="346"/>
      <c r="W111" s="346"/>
      <c r="X111" s="346"/>
    </row>
    <row r="112" spans="1:24" ht="6.75" customHeight="1">
      <c r="A112" s="293"/>
      <c r="B112" s="296"/>
      <c r="C112" s="469"/>
      <c r="D112" s="401"/>
      <c r="E112" s="461"/>
      <c r="F112" s="306"/>
      <c r="G112" s="400"/>
      <c r="H112" s="400"/>
      <c r="I112" s="400"/>
      <c r="J112" s="470"/>
      <c r="K112" s="306"/>
      <c r="L112" s="394"/>
      <c r="M112" s="471"/>
      <c r="N112" s="306"/>
      <c r="O112" s="470"/>
      <c r="P112" s="306"/>
      <c r="Q112" s="474"/>
      <c r="R112" s="475"/>
      <c r="S112" s="346"/>
      <c r="T112" s="346"/>
      <c r="U112" s="346"/>
      <c r="V112" s="346"/>
      <c r="W112" s="346"/>
      <c r="X112" s="346"/>
    </row>
    <row r="113" spans="1:24" ht="12.75">
      <c r="A113" s="442"/>
      <c r="B113" s="337"/>
      <c r="C113" s="448"/>
      <c r="D113" s="346"/>
      <c r="E113" s="346"/>
      <c r="F113" s="442"/>
      <c r="G113" s="347"/>
      <c r="H113" s="347"/>
      <c r="I113" s="347"/>
      <c r="J113" s="450"/>
      <c r="K113" s="442"/>
      <c r="L113" s="346"/>
      <c r="M113" s="451"/>
      <c r="N113" s="442"/>
      <c r="O113" s="450"/>
      <c r="P113" s="442"/>
      <c r="Q113" s="476"/>
      <c r="S113" s="346"/>
      <c r="T113" s="346"/>
      <c r="U113" s="346"/>
      <c r="V113" s="346"/>
      <c r="W113" s="346"/>
      <c r="X113" s="346"/>
    </row>
    <row r="114" spans="2:17" ht="12.75" customHeight="1">
      <c r="B114" s="337"/>
      <c r="C114" s="337"/>
      <c r="D114" s="421"/>
      <c r="E114" s="421"/>
      <c r="F114" s="422"/>
      <c r="G114" s="170"/>
      <c r="H114" s="170"/>
      <c r="I114" s="170"/>
      <c r="J114" s="477"/>
      <c r="K114" s="399"/>
      <c r="L114" s="170"/>
      <c r="M114" s="170"/>
      <c r="N114" s="170"/>
      <c r="O114" s="170"/>
      <c r="P114" s="170"/>
      <c r="Q114" s="170"/>
    </row>
    <row r="115" spans="1:17" ht="12.75" customHeight="1">
      <c r="A115" s="478" t="s">
        <v>566</v>
      </c>
      <c r="B115" s="478"/>
      <c r="C115" s="299"/>
      <c r="D115" s="299"/>
      <c r="E115" s="299"/>
      <c r="F115" s="479"/>
      <c r="G115" s="480"/>
      <c r="H115" s="299"/>
      <c r="I115" s="299"/>
      <c r="J115" s="304"/>
      <c r="K115" s="304"/>
      <c r="L115" s="304"/>
      <c r="M115" s="479"/>
      <c r="N115" s="479"/>
      <c r="O115" s="481"/>
      <c r="P115" s="150"/>
      <c r="Q115" s="170"/>
    </row>
    <row r="116" spans="1:17" ht="12.75" customHeight="1">
      <c r="A116" s="306"/>
      <c r="C116" s="337"/>
      <c r="D116" s="337"/>
      <c r="E116" s="337"/>
      <c r="F116" s="482"/>
      <c r="G116" s="377"/>
      <c r="H116" s="343"/>
      <c r="I116" s="343"/>
      <c r="J116" s="345"/>
      <c r="K116" s="345"/>
      <c r="L116" s="345"/>
      <c r="M116" s="483"/>
      <c r="N116" s="483"/>
      <c r="O116" s="356"/>
      <c r="P116" s="170"/>
      <c r="Q116" s="170"/>
    </row>
    <row r="117" spans="1:17" ht="12.75" customHeight="1">
      <c r="A117" s="286"/>
      <c r="B117" s="406"/>
      <c r="C117" s="288"/>
      <c r="D117" s="288"/>
      <c r="E117" s="288"/>
      <c r="F117" s="288"/>
      <c r="G117" s="484"/>
      <c r="H117" s="485"/>
      <c r="I117" s="485"/>
      <c r="J117" s="486"/>
      <c r="K117" s="287"/>
      <c r="L117" s="287"/>
      <c r="M117" s="287"/>
      <c r="N117" s="487"/>
      <c r="O117" s="488"/>
      <c r="P117" s="172"/>
      <c r="Q117" s="489"/>
    </row>
    <row r="118" spans="1:17" s="328" customFormat="1" ht="28.5" customHeight="1">
      <c r="A118" s="322"/>
      <c r="B118" s="490"/>
      <c r="C118" s="323"/>
      <c r="D118" s="323"/>
      <c r="E118" s="323"/>
      <c r="F118" s="323"/>
      <c r="G118" s="491"/>
      <c r="H118" s="325"/>
      <c r="I118" s="325"/>
      <c r="J118" s="323"/>
      <c r="K118" s="492"/>
      <c r="L118" s="492"/>
      <c r="M118" s="492"/>
      <c r="O118" s="493" t="s">
        <v>132</v>
      </c>
      <c r="P118" s="493" t="s">
        <v>133</v>
      </c>
      <c r="Q118" s="494" t="s">
        <v>505</v>
      </c>
    </row>
    <row r="119" spans="1:17" s="335" customFormat="1" ht="12.75" customHeight="1">
      <c r="A119" s="495"/>
      <c r="B119" s="496"/>
      <c r="C119" s="497"/>
      <c r="D119" s="497"/>
      <c r="E119" s="497"/>
      <c r="F119" s="498"/>
      <c r="G119" s="499"/>
      <c r="H119" s="500"/>
      <c r="I119" s="500"/>
      <c r="J119" s="501"/>
      <c r="K119" s="501"/>
      <c r="L119" s="501"/>
      <c r="M119" s="501"/>
      <c r="O119" s="502" t="s">
        <v>175</v>
      </c>
      <c r="P119" s="502" t="s">
        <v>175</v>
      </c>
      <c r="Q119" s="503"/>
    </row>
    <row r="120" spans="1:17" ht="6.75" customHeight="1">
      <c r="A120" s="336"/>
      <c r="B120" s="442"/>
      <c r="C120" s="337"/>
      <c r="D120" s="337"/>
      <c r="E120" s="337"/>
      <c r="F120" s="483"/>
      <c r="G120" s="356"/>
      <c r="H120" s="418"/>
      <c r="I120" s="418"/>
      <c r="J120" s="345"/>
      <c r="K120" s="345"/>
      <c r="L120" s="345"/>
      <c r="M120" s="345"/>
      <c r="O120" s="343"/>
      <c r="P120" s="343"/>
      <c r="Q120" s="344"/>
    </row>
    <row r="121" spans="1:17" ht="15.75" customHeight="1">
      <c r="A121" s="336"/>
      <c r="B121" s="337" t="s">
        <v>573</v>
      </c>
      <c r="C121" s="337"/>
      <c r="D121" s="337"/>
      <c r="E121" s="337"/>
      <c r="F121" s="483"/>
      <c r="G121" s="356"/>
      <c r="H121" s="418"/>
      <c r="I121" s="418"/>
      <c r="J121" s="345"/>
      <c r="K121" s="345"/>
      <c r="L121" s="345"/>
      <c r="M121" s="345"/>
      <c r="O121" s="346"/>
      <c r="P121" s="343"/>
      <c r="Q121" s="344"/>
    </row>
    <row r="122" spans="1:17" ht="12.75" customHeight="1">
      <c r="A122" s="336"/>
      <c r="B122" s="442"/>
      <c r="C122" s="382" t="s">
        <v>567</v>
      </c>
      <c r="D122" s="382"/>
      <c r="E122" s="382"/>
      <c r="F122" s="399"/>
      <c r="G122" s="399"/>
      <c r="H122" s="399"/>
      <c r="I122" s="399"/>
      <c r="J122" s="399"/>
      <c r="K122" s="182"/>
      <c r="L122" s="345"/>
      <c r="M122" s="345"/>
      <c r="O122" s="346">
        <v>650</v>
      </c>
      <c r="P122" s="403">
        <v>668</v>
      </c>
      <c r="Q122" s="158">
        <v>-0.02694610778443114</v>
      </c>
    </row>
    <row r="123" spans="1:17" ht="12.75" customHeight="1">
      <c r="A123" s="336"/>
      <c r="B123" s="442"/>
      <c r="C123" s="382" t="s">
        <v>568</v>
      </c>
      <c r="D123" s="382"/>
      <c r="E123" s="382"/>
      <c r="F123" s="399"/>
      <c r="G123" s="399"/>
      <c r="H123" s="399"/>
      <c r="I123" s="399"/>
      <c r="J123" s="399"/>
      <c r="K123" s="345"/>
      <c r="L123" s="345"/>
      <c r="M123" s="345"/>
      <c r="O123" s="346">
        <v>705</v>
      </c>
      <c r="P123" s="403">
        <v>685</v>
      </c>
      <c r="Q123" s="158">
        <v>0.029197080291970802</v>
      </c>
    </row>
    <row r="124" spans="1:17" ht="6.75" customHeight="1">
      <c r="A124" s="293"/>
      <c r="B124" s="504"/>
      <c r="C124" s="504"/>
      <c r="D124" s="504"/>
      <c r="E124" s="504"/>
      <c r="F124" s="307"/>
      <c r="G124" s="308"/>
      <c r="H124" s="151"/>
      <c r="I124" s="151"/>
      <c r="J124" s="505"/>
      <c r="K124" s="505"/>
      <c r="L124" s="505"/>
      <c r="M124" s="505"/>
      <c r="N124" s="308"/>
      <c r="O124" s="308"/>
      <c r="P124" s="308"/>
      <c r="Q124" s="506"/>
    </row>
    <row r="125" ht="12.75" customHeight="1"/>
    <row r="126" spans="2:3" ht="12.75" customHeight="1">
      <c r="B126" s="284" t="s">
        <v>532</v>
      </c>
      <c r="C126" s="284"/>
    </row>
    <row r="127" spans="2:3" ht="12.75" customHeight="1">
      <c r="B127" s="284"/>
      <c r="C127" s="284"/>
    </row>
    <row r="128" spans="2:3" ht="15" customHeight="1">
      <c r="B128" s="507" t="s">
        <v>574</v>
      </c>
      <c r="C128" s="283"/>
    </row>
    <row r="129" spans="2:3" ht="15" customHeight="1">
      <c r="B129" s="507" t="s">
        <v>575</v>
      </c>
      <c r="C129" s="283"/>
    </row>
    <row r="130" ht="14.25">
      <c r="B130" s="414" t="s">
        <v>576</v>
      </c>
    </row>
    <row r="131" ht="14.25">
      <c r="B131" s="414" t="s">
        <v>577</v>
      </c>
    </row>
    <row r="132" ht="14.25">
      <c r="B132" s="414" t="s">
        <v>628</v>
      </c>
    </row>
    <row r="133" ht="12.75">
      <c r="B133" s="283" t="s">
        <v>629</v>
      </c>
    </row>
    <row r="134" ht="14.25">
      <c r="B134" s="414" t="s">
        <v>12</v>
      </c>
    </row>
    <row r="135" ht="12.75">
      <c r="B135" s="283" t="s">
        <v>533</v>
      </c>
    </row>
    <row r="140" spans="2:3" ht="15.75">
      <c r="B140" s="318"/>
      <c r="C140" s="508"/>
    </row>
    <row r="141" spans="2:3" ht="15">
      <c r="B141" s="509"/>
      <c r="C141" s="508"/>
    </row>
    <row r="142" spans="2:3" ht="12.75">
      <c r="B142" s="442"/>
      <c r="C142" s="337"/>
    </row>
    <row r="143" spans="2:3" ht="12.75">
      <c r="B143" s="442"/>
      <c r="C143" s="337"/>
    </row>
    <row r="144" spans="2:3" ht="12.75">
      <c r="B144" s="442"/>
      <c r="C144" s="345"/>
    </row>
    <row r="145" spans="2:3" ht="12.75">
      <c r="B145" s="442"/>
      <c r="C145" s="345"/>
    </row>
    <row r="146" spans="2:3" ht="12.75">
      <c r="B146" s="442"/>
      <c r="C146" s="345"/>
    </row>
    <row r="147" spans="2:3" ht="12.75">
      <c r="B147" s="442"/>
      <c r="C147" s="345"/>
    </row>
    <row r="148" spans="2:3" ht="12.75">
      <c r="B148" s="442"/>
      <c r="C148" s="345"/>
    </row>
    <row r="149" spans="2:3" ht="12.75">
      <c r="B149" s="442"/>
      <c r="C149" s="345"/>
    </row>
    <row r="150" spans="2:3" ht="12.75">
      <c r="B150" s="442"/>
      <c r="C150" s="345"/>
    </row>
    <row r="151" spans="2:3" ht="12.75">
      <c r="B151" s="442"/>
      <c r="C151" s="345"/>
    </row>
    <row r="152" spans="2:3" ht="12.75">
      <c r="B152" s="442"/>
      <c r="C152" s="337"/>
    </row>
    <row r="153" spans="2:3" ht="12.75">
      <c r="B153" s="442"/>
      <c r="C153" s="381"/>
    </row>
    <row r="154" spans="2:3" ht="15.75">
      <c r="B154" s="318"/>
      <c r="C154" s="508"/>
    </row>
    <row r="155" spans="2:3" ht="12.75">
      <c r="B155" s="381"/>
      <c r="C155" s="337"/>
    </row>
    <row r="156" spans="2:3" ht="12.75">
      <c r="B156" s="381"/>
      <c r="C156" s="337"/>
    </row>
    <row r="157" spans="2:3" ht="12.75">
      <c r="B157" s="381"/>
      <c r="C157" s="345"/>
    </row>
    <row r="158" spans="2:3" ht="12.75">
      <c r="B158" s="381"/>
      <c r="C158" s="345"/>
    </row>
    <row r="159" spans="2:3" ht="12.75">
      <c r="B159" s="381"/>
      <c r="C159" s="345"/>
    </row>
    <row r="160" spans="2:3" ht="12.75">
      <c r="B160" s="381"/>
      <c r="C160" s="345"/>
    </row>
    <row r="161" spans="2:3" ht="12.75">
      <c r="B161" s="381"/>
      <c r="C161" s="345"/>
    </row>
    <row r="162" spans="2:3" ht="12.75">
      <c r="B162" s="381"/>
      <c r="C162" s="345"/>
    </row>
    <row r="163" spans="2:3" ht="12.75">
      <c r="B163" s="381"/>
      <c r="C163" s="345"/>
    </row>
    <row r="164" spans="2:3" ht="12.75">
      <c r="B164" s="381"/>
      <c r="C164" s="337"/>
    </row>
    <row r="165" spans="2:3" ht="12.75">
      <c r="B165" s="381"/>
      <c r="C165" s="337"/>
    </row>
  </sheetData>
  <conditionalFormatting sqref="A1:IV65536">
    <cfRule type="cellIs" priority="1" dxfId="0" operator="between" stopIfTrue="1">
      <formula>-10000000</formula>
      <formula>10000000</formula>
    </cfRule>
  </conditionalFormatting>
  <printOptions/>
  <pageMargins left="0.75" right="0.75" top="1" bottom="1" header="0.5" footer="0.5"/>
  <pageSetup fitToHeight="1" fitToWidth="1" horizontalDpi="600" verticalDpi="600" orientation="portrait" paperSize="9" scale="47" r:id="rId1"/>
</worksheet>
</file>

<file path=xl/worksheets/sheet22.xml><?xml version="1.0" encoding="utf-8"?>
<worksheet xmlns="http://schemas.openxmlformats.org/spreadsheetml/2006/main" xmlns:r="http://schemas.openxmlformats.org/officeDocument/2006/relationships">
  <sheetPr>
    <pageSetUpPr fitToPage="1"/>
  </sheetPr>
  <dimension ref="A1:V234"/>
  <sheetViews>
    <sheetView zoomScale="75" zoomScaleNormal="75" workbookViewId="0" topLeftCell="A1">
      <selection activeCell="A1" sqref="A1"/>
    </sheetView>
  </sheetViews>
  <sheetFormatPr defaultColWidth="9.00390625" defaultRowHeight="14.25"/>
  <cols>
    <col min="1" max="1" width="1.875" style="281" customWidth="1"/>
    <col min="2" max="2" width="2.75390625" style="281" customWidth="1"/>
    <col min="3" max="3" width="36.875" style="281" customWidth="1"/>
    <col min="4" max="4" width="9.50390625" style="281" customWidth="1"/>
    <col min="5" max="5" width="9.25390625" style="281" customWidth="1"/>
    <col min="6" max="6" width="7.625" style="281" customWidth="1"/>
    <col min="7" max="7" width="1.75390625" style="281" customWidth="1"/>
    <col min="8" max="9" width="9.50390625" style="281" customWidth="1"/>
    <col min="10" max="10" width="7.875" style="281" customWidth="1"/>
    <col min="11" max="11" width="1.625" style="281" customWidth="1"/>
    <col min="12" max="12" width="9.50390625" style="281" customWidth="1"/>
    <col min="13" max="13" width="8.75390625" style="281" customWidth="1"/>
    <col min="14" max="14" width="8.25390625" style="281" customWidth="1"/>
    <col min="15" max="15" width="1.75390625" style="281" customWidth="1"/>
    <col min="16" max="16" width="9.875" style="281" customWidth="1"/>
    <col min="17" max="17" width="9.25390625" style="281" customWidth="1"/>
    <col min="18" max="18" width="8.375" style="281" customWidth="1"/>
    <col min="19" max="16384" width="9.00390625" style="281" customWidth="1"/>
  </cols>
  <sheetData>
    <row r="1" spans="5:18" ht="18">
      <c r="E1" s="282"/>
      <c r="F1" s="282"/>
      <c r="G1" s="283"/>
      <c r="I1" s="510"/>
      <c r="J1" s="283"/>
      <c r="K1" s="283"/>
      <c r="L1" s="283"/>
      <c r="M1" s="283"/>
      <c r="N1" s="283"/>
      <c r="O1" s="283"/>
      <c r="P1" s="284"/>
      <c r="Q1" s="283"/>
      <c r="R1" s="285" t="s">
        <v>581</v>
      </c>
    </row>
    <row r="2" spans="1:18" ht="12.75">
      <c r="A2" s="286"/>
      <c r="B2" s="287"/>
      <c r="C2" s="287"/>
      <c r="D2" s="287"/>
      <c r="E2" s="287"/>
      <c r="F2" s="287"/>
      <c r="G2" s="287"/>
      <c r="H2" s="287"/>
      <c r="I2" s="287"/>
      <c r="J2" s="287"/>
      <c r="K2" s="287"/>
      <c r="L2" s="287"/>
      <c r="M2" s="287"/>
      <c r="N2" s="287"/>
      <c r="O2" s="287"/>
      <c r="P2" s="288"/>
      <c r="Q2" s="287"/>
      <c r="R2" s="289"/>
    </row>
    <row r="3" spans="1:18" ht="18">
      <c r="A3" s="290" t="s">
        <v>578</v>
      </c>
      <c r="B3" s="291"/>
      <c r="C3" s="291"/>
      <c r="D3" s="291"/>
      <c r="E3" s="291"/>
      <c r="F3" s="291"/>
      <c r="G3" s="291"/>
      <c r="H3" s="291"/>
      <c r="I3" s="291"/>
      <c r="J3" s="291"/>
      <c r="K3" s="291"/>
      <c r="L3" s="291"/>
      <c r="M3" s="291"/>
      <c r="N3" s="291"/>
      <c r="O3" s="291"/>
      <c r="P3" s="291"/>
      <c r="Q3" s="291"/>
      <c r="R3" s="292"/>
    </row>
    <row r="4" spans="1:18" ht="12.75">
      <c r="A4" s="293"/>
      <c r="B4" s="294"/>
      <c r="C4" s="294"/>
      <c r="D4" s="294"/>
      <c r="E4" s="294"/>
      <c r="F4" s="294"/>
      <c r="G4" s="294"/>
      <c r="H4" s="294"/>
      <c r="I4" s="294"/>
      <c r="J4" s="294"/>
      <c r="K4" s="294"/>
      <c r="L4" s="294"/>
      <c r="M4" s="294"/>
      <c r="N4" s="294"/>
      <c r="O4" s="294"/>
      <c r="P4" s="296"/>
      <c r="Q4" s="294"/>
      <c r="R4" s="297"/>
    </row>
    <row r="5" spans="1:18" ht="12.75">
      <c r="A5" s="442"/>
      <c r="B5" s="345"/>
      <c r="C5" s="345"/>
      <c r="D5" s="345"/>
      <c r="E5" s="345"/>
      <c r="F5" s="345"/>
      <c r="G5" s="345"/>
      <c r="H5" s="345"/>
      <c r="I5" s="345"/>
      <c r="J5" s="345"/>
      <c r="K5" s="345"/>
      <c r="L5" s="345"/>
      <c r="M5" s="345"/>
      <c r="N5" s="345"/>
      <c r="O5" s="345"/>
      <c r="P5" s="337"/>
      <c r="Q5" s="345"/>
      <c r="R5" s="345"/>
    </row>
    <row r="6" spans="1:18" ht="20.25" customHeight="1">
      <c r="A6" s="357" t="s">
        <v>508</v>
      </c>
      <c r="B6" s="357"/>
      <c r="C6" s="304"/>
      <c r="D6" s="304"/>
      <c r="E6" s="304"/>
      <c r="F6" s="304"/>
      <c r="G6" s="304"/>
      <c r="H6" s="304"/>
      <c r="I6" s="304"/>
      <c r="J6" s="304"/>
      <c r="K6" s="304"/>
      <c r="L6" s="304"/>
      <c r="M6" s="304"/>
      <c r="N6" s="304"/>
      <c r="O6" s="304"/>
      <c r="P6" s="299"/>
      <c r="Q6" s="358"/>
      <c r="R6" s="304"/>
    </row>
    <row r="7" spans="1:18" ht="20.25" customHeight="1">
      <c r="A7" s="345"/>
      <c r="B7" s="345"/>
      <c r="C7" s="345"/>
      <c r="D7" s="345"/>
      <c r="E7" s="345"/>
      <c r="F7" s="345"/>
      <c r="G7" s="345"/>
      <c r="H7" s="345"/>
      <c r="I7" s="345"/>
      <c r="J7" s="345"/>
      <c r="K7" s="345"/>
      <c r="L7" s="345"/>
      <c r="M7" s="345"/>
      <c r="N7" s="345"/>
      <c r="O7" s="345"/>
      <c r="P7" s="337"/>
      <c r="Q7" s="355"/>
      <c r="R7" s="345"/>
    </row>
    <row r="8" spans="1:18" ht="18.75">
      <c r="A8" s="311"/>
      <c r="B8" s="359"/>
      <c r="C8" s="359"/>
      <c r="D8" s="313" t="s">
        <v>509</v>
      </c>
      <c r="E8" s="313"/>
      <c r="F8" s="313"/>
      <c r="G8" s="313"/>
      <c r="H8" s="313" t="s">
        <v>510</v>
      </c>
      <c r="I8" s="313"/>
      <c r="J8" s="313"/>
      <c r="K8" s="313"/>
      <c r="L8" s="313" t="s">
        <v>219</v>
      </c>
      <c r="M8" s="313"/>
      <c r="N8" s="313"/>
      <c r="O8" s="360"/>
      <c r="P8" s="315" t="s">
        <v>535</v>
      </c>
      <c r="Q8" s="361"/>
      <c r="R8" s="316"/>
    </row>
    <row r="9" spans="1:18" ht="15.75">
      <c r="A9" s="317"/>
      <c r="B9" s="447"/>
      <c r="C9" s="447"/>
      <c r="D9" s="511" t="s">
        <v>134</v>
      </c>
      <c r="E9" s="511" t="s">
        <v>135</v>
      </c>
      <c r="F9" s="512" t="s">
        <v>505</v>
      </c>
      <c r="G9" s="512"/>
      <c r="H9" s="511" t="s">
        <v>134</v>
      </c>
      <c r="I9" s="511" t="s">
        <v>135</v>
      </c>
      <c r="J9" s="512" t="s">
        <v>505</v>
      </c>
      <c r="K9" s="512"/>
      <c r="L9" s="511" t="s">
        <v>134</v>
      </c>
      <c r="M9" s="511" t="s">
        <v>135</v>
      </c>
      <c r="N9" s="512" t="s">
        <v>505</v>
      </c>
      <c r="O9" s="513"/>
      <c r="P9" s="511" t="s">
        <v>134</v>
      </c>
      <c r="Q9" s="511" t="s">
        <v>135</v>
      </c>
      <c r="R9" s="514" t="s">
        <v>505</v>
      </c>
    </row>
    <row r="10" spans="1:18" ht="15.75">
      <c r="A10" s="367"/>
      <c r="B10" s="368"/>
      <c r="C10" s="368"/>
      <c r="D10" s="369" t="s">
        <v>175</v>
      </c>
      <c r="E10" s="369" t="s">
        <v>175</v>
      </c>
      <c r="F10" s="369"/>
      <c r="G10" s="369"/>
      <c r="H10" s="369" t="s">
        <v>175</v>
      </c>
      <c r="I10" s="369" t="s">
        <v>175</v>
      </c>
      <c r="J10" s="369"/>
      <c r="K10" s="369"/>
      <c r="L10" s="369" t="s">
        <v>175</v>
      </c>
      <c r="M10" s="369" t="s">
        <v>175</v>
      </c>
      <c r="N10" s="370"/>
      <c r="O10" s="371"/>
      <c r="P10" s="372" t="s">
        <v>175</v>
      </c>
      <c r="Q10" s="373" t="s">
        <v>175</v>
      </c>
      <c r="R10" s="374"/>
    </row>
    <row r="11" spans="1:18" ht="12.75">
      <c r="A11" s="336"/>
      <c r="B11" s="375"/>
      <c r="C11" s="375"/>
      <c r="D11" s="376"/>
      <c r="E11" s="376"/>
      <c r="F11" s="376"/>
      <c r="G11" s="376"/>
      <c r="H11" s="376"/>
      <c r="I11" s="376"/>
      <c r="J11" s="376"/>
      <c r="K11" s="343"/>
      <c r="L11" s="376"/>
      <c r="M11" s="376"/>
      <c r="N11" s="377"/>
      <c r="O11" s="378"/>
      <c r="P11" s="379"/>
      <c r="Q11" s="355"/>
      <c r="R11" s="378"/>
    </row>
    <row r="12" spans="1:18" ht="14.25">
      <c r="A12" s="336"/>
      <c r="B12" s="337" t="s">
        <v>10</v>
      </c>
      <c r="C12" s="380"/>
      <c r="D12" s="376"/>
      <c r="E12" s="376"/>
      <c r="F12" s="376"/>
      <c r="G12" s="376"/>
      <c r="H12" s="376"/>
      <c r="I12" s="376"/>
      <c r="J12" s="376"/>
      <c r="K12" s="343"/>
      <c r="L12" s="376"/>
      <c r="M12" s="376"/>
      <c r="N12" s="376"/>
      <c r="O12" s="378"/>
      <c r="P12" s="379"/>
      <c r="Q12" s="355"/>
      <c r="R12" s="378"/>
    </row>
    <row r="13" spans="1:18" ht="12.75">
      <c r="A13" s="336"/>
      <c r="B13" s="337"/>
      <c r="C13" s="380"/>
      <c r="D13" s="376"/>
      <c r="E13" s="376"/>
      <c r="F13" s="376"/>
      <c r="G13" s="376"/>
      <c r="H13" s="376"/>
      <c r="I13" s="376"/>
      <c r="J13" s="376"/>
      <c r="K13" s="343"/>
      <c r="L13" s="376"/>
      <c r="M13" s="376"/>
      <c r="N13" s="376"/>
      <c r="O13" s="378"/>
      <c r="P13" s="379"/>
      <c r="Q13" s="345"/>
      <c r="R13" s="378"/>
    </row>
    <row r="14" spans="1:18" ht="12.75">
      <c r="A14" s="336"/>
      <c r="B14" s="381" t="s">
        <v>536</v>
      </c>
      <c r="C14" s="381"/>
      <c r="D14" s="345"/>
      <c r="E14" s="345"/>
      <c r="F14" s="345"/>
      <c r="G14" s="376"/>
      <c r="H14" s="345"/>
      <c r="I14" s="345"/>
      <c r="J14" s="345"/>
      <c r="K14" s="343"/>
      <c r="L14" s="345"/>
      <c r="M14" s="345"/>
      <c r="N14" s="345"/>
      <c r="O14" s="378"/>
      <c r="P14" s="379"/>
      <c r="Q14" s="345"/>
      <c r="R14" s="378"/>
    </row>
    <row r="15" spans="1:18" ht="12.75">
      <c r="A15" s="336"/>
      <c r="B15" s="382" t="s">
        <v>511</v>
      </c>
      <c r="C15" s="382"/>
      <c r="D15" s="346">
        <v>3</v>
      </c>
      <c r="E15" s="347">
        <v>5</v>
      </c>
      <c r="F15" s="156">
        <v>-0.4</v>
      </c>
      <c r="G15" s="343"/>
      <c r="H15" s="346">
        <v>3</v>
      </c>
      <c r="I15" s="347">
        <v>4</v>
      </c>
      <c r="J15" s="156">
        <v>-0.25</v>
      </c>
      <c r="K15" s="343"/>
      <c r="L15" s="346">
        <v>6</v>
      </c>
      <c r="M15" s="347">
        <v>9</v>
      </c>
      <c r="N15" s="156">
        <v>-0.3333333333333333</v>
      </c>
      <c r="O15" s="383"/>
      <c r="P15" s="384">
        <v>3.5</v>
      </c>
      <c r="Q15" s="385">
        <v>4.5</v>
      </c>
      <c r="R15" s="158">
        <v>-0.2</v>
      </c>
    </row>
    <row r="16" spans="1:18" ht="12.75">
      <c r="A16" s="336"/>
      <c r="B16" s="382" t="s">
        <v>512</v>
      </c>
      <c r="C16" s="382"/>
      <c r="D16" s="346">
        <v>52</v>
      </c>
      <c r="E16" s="347">
        <v>86</v>
      </c>
      <c r="F16" s="156">
        <v>-0.3953488372093023</v>
      </c>
      <c r="G16" s="343"/>
      <c r="H16" s="346">
        <v>46</v>
      </c>
      <c r="I16" s="347">
        <v>31</v>
      </c>
      <c r="J16" s="156">
        <v>0.4838709677419355</v>
      </c>
      <c r="K16" s="343"/>
      <c r="L16" s="346">
        <v>98</v>
      </c>
      <c r="M16" s="347">
        <v>117</v>
      </c>
      <c r="N16" s="156">
        <v>-0.1623931623931624</v>
      </c>
      <c r="O16" s="383"/>
      <c r="P16" s="346">
        <v>51.2</v>
      </c>
      <c r="Q16" s="385">
        <v>39.4</v>
      </c>
      <c r="R16" s="158">
        <v>0.3076923076923077</v>
      </c>
    </row>
    <row r="17" spans="1:18" ht="12.75">
      <c r="A17" s="336"/>
      <c r="B17" s="382" t="s">
        <v>327</v>
      </c>
      <c r="C17" s="382"/>
      <c r="D17" s="346">
        <v>3</v>
      </c>
      <c r="E17" s="347">
        <v>20</v>
      </c>
      <c r="F17" s="156">
        <v>-0.85</v>
      </c>
      <c r="G17" s="343"/>
      <c r="H17" s="346">
        <v>1</v>
      </c>
      <c r="I17" s="347">
        <v>1</v>
      </c>
      <c r="J17" s="156">
        <v>0</v>
      </c>
      <c r="K17" s="343"/>
      <c r="L17" s="346">
        <v>4</v>
      </c>
      <c r="M17" s="347">
        <v>21</v>
      </c>
      <c r="N17" s="156">
        <v>-0.8095238095238095</v>
      </c>
      <c r="O17" s="383"/>
      <c r="P17" s="346">
        <v>1.5</v>
      </c>
      <c r="Q17" s="385">
        <v>3</v>
      </c>
      <c r="R17" s="158">
        <v>-0.3333333333333333</v>
      </c>
    </row>
    <row r="18" spans="1:18" ht="12.75">
      <c r="A18" s="336"/>
      <c r="B18" s="382" t="s">
        <v>513</v>
      </c>
      <c r="C18" s="382"/>
      <c r="D18" s="346">
        <v>201</v>
      </c>
      <c r="E18" s="347">
        <v>201</v>
      </c>
      <c r="F18" s="156">
        <v>0</v>
      </c>
      <c r="G18" s="343"/>
      <c r="H18" s="346">
        <v>0</v>
      </c>
      <c r="I18" s="347">
        <v>0</v>
      </c>
      <c r="J18" s="156" t="s">
        <v>253</v>
      </c>
      <c r="K18" s="343"/>
      <c r="L18" s="346">
        <v>201</v>
      </c>
      <c r="M18" s="347">
        <v>201</v>
      </c>
      <c r="N18" s="156">
        <v>0</v>
      </c>
      <c r="O18" s="383"/>
      <c r="P18" s="515">
        <v>20.1</v>
      </c>
      <c r="Q18" s="385">
        <v>20.1</v>
      </c>
      <c r="R18" s="158">
        <v>0</v>
      </c>
    </row>
    <row r="19" spans="1:18" ht="12.75">
      <c r="A19" s="336"/>
      <c r="B19" s="386" t="s">
        <v>514</v>
      </c>
      <c r="C19" s="386"/>
      <c r="D19" s="387">
        <v>259</v>
      </c>
      <c r="E19" s="388">
        <v>312</v>
      </c>
      <c r="F19" s="162">
        <v>-0.16987179487179488</v>
      </c>
      <c r="G19" s="343"/>
      <c r="H19" s="387">
        <v>50</v>
      </c>
      <c r="I19" s="388">
        <v>36</v>
      </c>
      <c r="J19" s="162">
        <v>0.3888888888888889</v>
      </c>
      <c r="K19" s="343"/>
      <c r="L19" s="387">
        <v>309</v>
      </c>
      <c r="M19" s="388">
        <v>348</v>
      </c>
      <c r="N19" s="162">
        <v>-0.11206896551724138</v>
      </c>
      <c r="O19" s="383"/>
      <c r="P19" s="387">
        <v>76.3</v>
      </c>
      <c r="Q19" s="516">
        <v>67</v>
      </c>
      <c r="R19" s="163">
        <v>0.13432835820895522</v>
      </c>
    </row>
    <row r="20" spans="1:18" ht="12.75">
      <c r="A20" s="336"/>
      <c r="B20" s="382" t="s">
        <v>515</v>
      </c>
      <c r="C20" s="382"/>
      <c r="D20" s="346">
        <v>0</v>
      </c>
      <c r="E20" s="347">
        <v>0</v>
      </c>
      <c r="F20" s="159" t="s">
        <v>253</v>
      </c>
      <c r="G20" s="343"/>
      <c r="H20" s="346">
        <v>0</v>
      </c>
      <c r="I20" s="347">
        <v>0</v>
      </c>
      <c r="J20" s="159" t="s">
        <v>253</v>
      </c>
      <c r="K20" s="343"/>
      <c r="L20" s="346">
        <v>0</v>
      </c>
      <c r="M20" s="347">
        <v>0</v>
      </c>
      <c r="N20" s="159" t="s">
        <v>253</v>
      </c>
      <c r="O20" s="383"/>
      <c r="P20" s="346">
        <v>0</v>
      </c>
      <c r="Q20" s="347">
        <v>0</v>
      </c>
      <c r="R20" s="183" t="s">
        <v>253</v>
      </c>
    </row>
    <row r="21" spans="1:18" ht="12.75">
      <c r="A21" s="336"/>
      <c r="B21" s="337" t="s">
        <v>219</v>
      </c>
      <c r="C21" s="337"/>
      <c r="D21" s="389">
        <v>259</v>
      </c>
      <c r="E21" s="390">
        <v>312</v>
      </c>
      <c r="F21" s="160">
        <v>-0.16987179487179488</v>
      </c>
      <c r="G21" s="343"/>
      <c r="H21" s="389">
        <v>50</v>
      </c>
      <c r="I21" s="390">
        <v>36</v>
      </c>
      <c r="J21" s="160">
        <v>0.3888888888888889</v>
      </c>
      <c r="K21" s="343"/>
      <c r="L21" s="389">
        <v>309</v>
      </c>
      <c r="M21" s="390">
        <v>348</v>
      </c>
      <c r="N21" s="160">
        <v>-0.11206896551724138</v>
      </c>
      <c r="O21" s="383"/>
      <c r="P21" s="389">
        <v>76.3</v>
      </c>
      <c r="Q21" s="390">
        <v>68</v>
      </c>
      <c r="R21" s="161">
        <v>0.11764705882352941</v>
      </c>
    </row>
    <row r="22" spans="1:18" ht="12.75">
      <c r="A22" s="336"/>
      <c r="B22" s="345"/>
      <c r="C22" s="345"/>
      <c r="D22" s="338"/>
      <c r="E22" s="339"/>
      <c r="F22" s="391"/>
      <c r="G22" s="343"/>
      <c r="H22" s="346"/>
      <c r="I22" s="347"/>
      <c r="J22" s="391"/>
      <c r="K22" s="343"/>
      <c r="L22" s="346"/>
      <c r="M22" s="347"/>
      <c r="N22" s="391"/>
      <c r="O22" s="383"/>
      <c r="P22" s="392"/>
      <c r="Q22" s="393"/>
      <c r="R22" s="158"/>
    </row>
    <row r="23" spans="1:18" ht="12.75">
      <c r="A23" s="336"/>
      <c r="B23" s="381" t="s">
        <v>516</v>
      </c>
      <c r="C23" s="381"/>
      <c r="D23" s="338"/>
      <c r="E23" s="339"/>
      <c r="F23" s="391"/>
      <c r="G23" s="343"/>
      <c r="H23" s="346"/>
      <c r="I23" s="347"/>
      <c r="J23" s="391"/>
      <c r="K23" s="343"/>
      <c r="L23" s="346"/>
      <c r="M23" s="347"/>
      <c r="N23" s="391"/>
      <c r="O23" s="383"/>
      <c r="P23" s="392"/>
      <c r="Q23" s="393"/>
      <c r="R23" s="158"/>
    </row>
    <row r="24" spans="1:18" ht="12.75">
      <c r="A24" s="336"/>
      <c r="B24" s="382" t="s">
        <v>511</v>
      </c>
      <c r="C24" s="382"/>
      <c r="D24" s="346">
        <v>16</v>
      </c>
      <c r="E24" s="347">
        <v>25</v>
      </c>
      <c r="F24" s="156">
        <v>-0.36</v>
      </c>
      <c r="G24" s="343"/>
      <c r="H24" s="346">
        <v>7</v>
      </c>
      <c r="I24" s="347">
        <v>9</v>
      </c>
      <c r="J24" s="156">
        <v>-0.2222222222222222</v>
      </c>
      <c r="K24" s="343"/>
      <c r="L24" s="346">
        <v>23</v>
      </c>
      <c r="M24" s="347">
        <v>34</v>
      </c>
      <c r="N24" s="156">
        <v>-0.3235294117647059</v>
      </c>
      <c r="O24" s="383"/>
      <c r="P24" s="346">
        <v>8.49</v>
      </c>
      <c r="Q24" s="385">
        <v>11.5</v>
      </c>
      <c r="R24" s="158">
        <v>-0.3333333333333333</v>
      </c>
    </row>
    <row r="25" spans="1:18" ht="12.75">
      <c r="A25" s="336"/>
      <c r="B25" s="382" t="s">
        <v>512</v>
      </c>
      <c r="C25" s="382"/>
      <c r="D25" s="346">
        <v>11</v>
      </c>
      <c r="E25" s="347">
        <v>32</v>
      </c>
      <c r="F25" s="156">
        <v>-0.65625</v>
      </c>
      <c r="G25" s="343"/>
      <c r="H25" s="346">
        <v>1</v>
      </c>
      <c r="I25" s="347">
        <v>2</v>
      </c>
      <c r="J25" s="156">
        <v>-0.5</v>
      </c>
      <c r="K25" s="343"/>
      <c r="L25" s="346">
        <v>12</v>
      </c>
      <c r="M25" s="347">
        <v>34</v>
      </c>
      <c r="N25" s="156">
        <v>-0.6470588235294118</v>
      </c>
      <c r="O25" s="383"/>
      <c r="P25" s="346">
        <v>2.1</v>
      </c>
      <c r="Q25" s="347">
        <v>5.2</v>
      </c>
      <c r="R25" s="158">
        <v>-0.6</v>
      </c>
    </row>
    <row r="26" spans="1:18" ht="12.75">
      <c r="A26" s="336"/>
      <c r="B26" s="382" t="s">
        <v>327</v>
      </c>
      <c r="C26" s="382"/>
      <c r="D26" s="346">
        <v>207</v>
      </c>
      <c r="E26" s="347">
        <v>555</v>
      </c>
      <c r="F26" s="156">
        <v>-0.6270270270270271</v>
      </c>
      <c r="G26" s="343"/>
      <c r="H26" s="346">
        <v>9</v>
      </c>
      <c r="I26" s="347">
        <v>4</v>
      </c>
      <c r="J26" s="156">
        <v>1.25</v>
      </c>
      <c r="K26" s="343"/>
      <c r="L26" s="346">
        <v>216</v>
      </c>
      <c r="M26" s="347">
        <v>559</v>
      </c>
      <c r="N26" s="156">
        <v>-0.6135957066189625</v>
      </c>
      <c r="O26" s="383"/>
      <c r="P26" s="346">
        <v>29.7</v>
      </c>
      <c r="Q26" s="347">
        <v>59.49</v>
      </c>
      <c r="R26" s="158">
        <v>-0.4915254237288136</v>
      </c>
    </row>
    <row r="27" spans="1:18" ht="12.75">
      <c r="A27" s="336"/>
      <c r="B27" s="382" t="s">
        <v>513</v>
      </c>
      <c r="C27" s="382"/>
      <c r="D27" s="346">
        <v>151</v>
      </c>
      <c r="E27" s="347">
        <v>187</v>
      </c>
      <c r="F27" s="156">
        <v>-0.1925133689839572</v>
      </c>
      <c r="G27" s="343"/>
      <c r="H27" s="346">
        <v>0</v>
      </c>
      <c r="I27" s="347">
        <v>0</v>
      </c>
      <c r="J27" s="159" t="s">
        <v>253</v>
      </c>
      <c r="K27" s="343"/>
      <c r="L27" s="346">
        <v>151</v>
      </c>
      <c r="M27" s="347">
        <v>187</v>
      </c>
      <c r="N27" s="156">
        <v>-0.1925133689839572</v>
      </c>
      <c r="O27" s="383"/>
      <c r="P27" s="346">
        <v>15.1</v>
      </c>
      <c r="Q27" s="347">
        <v>18.7</v>
      </c>
      <c r="R27" s="158">
        <v>-0.21052631578947367</v>
      </c>
    </row>
    <row r="28" spans="1:18" ht="12.75">
      <c r="A28" s="336"/>
      <c r="B28" s="382" t="s">
        <v>517</v>
      </c>
      <c r="C28" s="382"/>
      <c r="D28" s="346">
        <v>86</v>
      </c>
      <c r="E28" s="347">
        <v>105</v>
      </c>
      <c r="F28" s="156">
        <v>-0.18095238095238095</v>
      </c>
      <c r="G28" s="343"/>
      <c r="H28" s="346">
        <v>0</v>
      </c>
      <c r="I28" s="347">
        <v>0</v>
      </c>
      <c r="J28" s="159" t="s">
        <v>253</v>
      </c>
      <c r="K28" s="343"/>
      <c r="L28" s="346">
        <v>86</v>
      </c>
      <c r="M28" s="347">
        <v>105</v>
      </c>
      <c r="N28" s="156">
        <v>-0.18095238095238095</v>
      </c>
      <c r="O28" s="383"/>
      <c r="P28" s="394">
        <v>8.6</v>
      </c>
      <c r="Q28" s="347">
        <v>10.49</v>
      </c>
      <c r="R28" s="158">
        <v>-0.1</v>
      </c>
    </row>
    <row r="29" spans="1:18" ht="12.75">
      <c r="A29" s="336"/>
      <c r="B29" s="386" t="s">
        <v>514</v>
      </c>
      <c r="C29" s="386"/>
      <c r="D29" s="387">
        <v>471</v>
      </c>
      <c r="E29" s="388">
        <v>904</v>
      </c>
      <c r="F29" s="162">
        <v>-0.47898230088495575</v>
      </c>
      <c r="G29" s="343"/>
      <c r="H29" s="387">
        <v>17</v>
      </c>
      <c r="I29" s="388">
        <v>15</v>
      </c>
      <c r="J29" s="162">
        <v>0.13333333333333333</v>
      </c>
      <c r="K29" s="343"/>
      <c r="L29" s="387">
        <v>488</v>
      </c>
      <c r="M29" s="388">
        <v>919</v>
      </c>
      <c r="N29" s="162">
        <v>-0.4689880304678999</v>
      </c>
      <c r="O29" s="383"/>
      <c r="P29" s="346">
        <v>63.99</v>
      </c>
      <c r="Q29" s="388">
        <v>105.38</v>
      </c>
      <c r="R29" s="163">
        <v>-0.3904761904761905</v>
      </c>
    </row>
    <row r="30" spans="1:18" ht="12.75">
      <c r="A30" s="336"/>
      <c r="B30" s="382" t="s">
        <v>515</v>
      </c>
      <c r="C30" s="382"/>
      <c r="D30" s="346">
        <v>0</v>
      </c>
      <c r="E30" s="347">
        <v>0</v>
      </c>
      <c r="F30" s="159" t="s">
        <v>253</v>
      </c>
      <c r="G30" s="343"/>
      <c r="H30" s="346">
        <v>0</v>
      </c>
      <c r="I30" s="347">
        <v>0</v>
      </c>
      <c r="J30" s="159" t="s">
        <v>253</v>
      </c>
      <c r="K30" s="343"/>
      <c r="L30" s="346">
        <v>0</v>
      </c>
      <c r="M30" s="347">
        <v>0</v>
      </c>
      <c r="N30" s="159" t="s">
        <v>253</v>
      </c>
      <c r="O30" s="383"/>
      <c r="P30" s="384">
        <v>0</v>
      </c>
      <c r="Q30" s="347">
        <v>0</v>
      </c>
      <c r="R30" s="183" t="s">
        <v>253</v>
      </c>
    </row>
    <row r="31" spans="1:18" ht="12.75">
      <c r="A31" s="336"/>
      <c r="B31" s="337" t="s">
        <v>219</v>
      </c>
      <c r="C31" s="337"/>
      <c r="D31" s="389">
        <v>471</v>
      </c>
      <c r="E31" s="390">
        <v>904</v>
      </c>
      <c r="F31" s="160">
        <v>-0.47898230088495575</v>
      </c>
      <c r="G31" s="343"/>
      <c r="H31" s="389">
        <v>17</v>
      </c>
      <c r="I31" s="390">
        <v>15</v>
      </c>
      <c r="J31" s="160">
        <v>0.13333333333333333</v>
      </c>
      <c r="K31" s="343"/>
      <c r="L31" s="389">
        <v>488</v>
      </c>
      <c r="M31" s="390">
        <v>919</v>
      </c>
      <c r="N31" s="160">
        <v>-0.4689880304678999</v>
      </c>
      <c r="O31" s="383"/>
      <c r="P31" s="389">
        <v>63.99</v>
      </c>
      <c r="Q31" s="390">
        <v>105.38</v>
      </c>
      <c r="R31" s="161">
        <v>-0.3904761904761905</v>
      </c>
    </row>
    <row r="32" spans="1:18" ht="12.75">
      <c r="A32" s="336"/>
      <c r="B32" s="337"/>
      <c r="C32" s="337"/>
      <c r="D32" s="338"/>
      <c r="E32" s="339"/>
      <c r="F32" s="156"/>
      <c r="G32" s="343"/>
      <c r="H32" s="346"/>
      <c r="I32" s="347"/>
      <c r="J32" s="156"/>
      <c r="K32" s="343"/>
      <c r="L32" s="346"/>
      <c r="M32" s="347"/>
      <c r="N32" s="156"/>
      <c r="O32" s="383"/>
      <c r="P32" s="392"/>
      <c r="Q32" s="393"/>
      <c r="R32" s="158"/>
    </row>
    <row r="33" spans="1:18" ht="12.75">
      <c r="A33" s="336"/>
      <c r="B33" s="381" t="s">
        <v>518</v>
      </c>
      <c r="C33" s="337"/>
      <c r="D33" s="338"/>
      <c r="E33" s="339"/>
      <c r="F33" s="156"/>
      <c r="G33" s="343"/>
      <c r="H33" s="346"/>
      <c r="I33" s="347"/>
      <c r="J33" s="156"/>
      <c r="K33" s="343"/>
      <c r="L33" s="346"/>
      <c r="M33" s="347"/>
      <c r="N33" s="156"/>
      <c r="O33" s="383"/>
      <c r="P33" s="392"/>
      <c r="Q33" s="393"/>
      <c r="R33" s="158"/>
    </row>
    <row r="34" spans="1:18" ht="12.75">
      <c r="A34" s="336"/>
      <c r="B34" s="382" t="s">
        <v>327</v>
      </c>
      <c r="C34" s="337"/>
      <c r="D34" s="346">
        <v>9</v>
      </c>
      <c r="E34" s="347">
        <v>0</v>
      </c>
      <c r="F34" s="164" t="s">
        <v>253</v>
      </c>
      <c r="G34" s="343"/>
      <c r="H34" s="346">
        <v>0</v>
      </c>
      <c r="I34" s="346">
        <v>0</v>
      </c>
      <c r="J34" s="159" t="s">
        <v>253</v>
      </c>
      <c r="K34" s="343"/>
      <c r="L34" s="346">
        <v>9</v>
      </c>
      <c r="M34" s="347">
        <v>0</v>
      </c>
      <c r="N34" s="159" t="s">
        <v>253</v>
      </c>
      <c r="O34" s="383"/>
      <c r="P34" s="346">
        <v>0.9</v>
      </c>
      <c r="Q34" s="347">
        <v>0</v>
      </c>
      <c r="R34" s="183" t="s">
        <v>253</v>
      </c>
    </row>
    <row r="35" spans="1:18" ht="12.75">
      <c r="A35" s="336"/>
      <c r="B35" s="382" t="s">
        <v>513</v>
      </c>
      <c r="C35" s="337"/>
      <c r="D35" s="346">
        <v>4</v>
      </c>
      <c r="E35" s="347">
        <v>0</v>
      </c>
      <c r="F35" s="164" t="s">
        <v>253</v>
      </c>
      <c r="G35" s="343"/>
      <c r="H35" s="346">
        <v>0</v>
      </c>
      <c r="I35" s="346">
        <v>0</v>
      </c>
      <c r="J35" s="159" t="s">
        <v>253</v>
      </c>
      <c r="K35" s="343"/>
      <c r="L35" s="346">
        <v>4</v>
      </c>
      <c r="M35" s="347">
        <v>0</v>
      </c>
      <c r="N35" s="159" t="s">
        <v>253</v>
      </c>
      <c r="O35" s="383"/>
      <c r="P35" s="346">
        <v>0.5</v>
      </c>
      <c r="Q35" s="347">
        <v>0</v>
      </c>
      <c r="R35" s="183" t="s">
        <v>253</v>
      </c>
    </row>
    <row r="36" spans="1:18" ht="12.75">
      <c r="A36" s="336"/>
      <c r="B36" s="337" t="s">
        <v>219</v>
      </c>
      <c r="C36" s="337"/>
      <c r="D36" s="389">
        <v>13</v>
      </c>
      <c r="E36" s="390">
        <v>0</v>
      </c>
      <c r="F36" s="166" t="s">
        <v>253</v>
      </c>
      <c r="G36" s="343"/>
      <c r="H36" s="389">
        <v>0</v>
      </c>
      <c r="I36" s="390">
        <v>0</v>
      </c>
      <c r="J36" s="166" t="s">
        <v>253</v>
      </c>
      <c r="K36" s="343"/>
      <c r="L36" s="389">
        <v>13</v>
      </c>
      <c r="M36" s="390">
        <v>0</v>
      </c>
      <c r="N36" s="166" t="s">
        <v>253</v>
      </c>
      <c r="O36" s="383"/>
      <c r="P36" s="389">
        <v>1.5</v>
      </c>
      <c r="Q36" s="390">
        <v>0</v>
      </c>
      <c r="R36" s="167" t="s">
        <v>253</v>
      </c>
    </row>
    <row r="37" spans="1:18" ht="12.75">
      <c r="A37" s="336"/>
      <c r="B37" s="337"/>
      <c r="C37" s="337"/>
      <c r="D37" s="338"/>
      <c r="E37" s="339"/>
      <c r="F37" s="156"/>
      <c r="G37" s="343"/>
      <c r="H37" s="346"/>
      <c r="I37" s="347"/>
      <c r="J37" s="156"/>
      <c r="K37" s="343"/>
      <c r="L37" s="346"/>
      <c r="M37" s="347"/>
      <c r="N37" s="156"/>
      <c r="O37" s="383"/>
      <c r="P37" s="392"/>
      <c r="Q37" s="393"/>
      <c r="R37" s="158"/>
    </row>
    <row r="38" spans="1:18" ht="12.75">
      <c r="A38" s="336"/>
      <c r="B38" s="381" t="s">
        <v>537</v>
      </c>
      <c r="C38" s="381"/>
      <c r="D38" s="338"/>
      <c r="E38" s="339"/>
      <c r="F38" s="391"/>
      <c r="G38" s="343"/>
      <c r="H38" s="346"/>
      <c r="I38" s="347"/>
      <c r="J38" s="391"/>
      <c r="K38" s="343"/>
      <c r="L38" s="346"/>
      <c r="M38" s="347"/>
      <c r="N38" s="391"/>
      <c r="O38" s="383"/>
      <c r="P38" s="392"/>
      <c r="Q38" s="393"/>
      <c r="R38" s="158"/>
    </row>
    <row r="39" spans="1:18" ht="12.75">
      <c r="A39" s="336"/>
      <c r="B39" s="382" t="s">
        <v>511</v>
      </c>
      <c r="C39" s="382"/>
      <c r="D39" s="346">
        <v>19</v>
      </c>
      <c r="E39" s="347">
        <v>30</v>
      </c>
      <c r="F39" s="156">
        <v>-0.36666666666666664</v>
      </c>
      <c r="G39" s="343"/>
      <c r="H39" s="346">
        <v>10</v>
      </c>
      <c r="I39" s="347">
        <v>13</v>
      </c>
      <c r="J39" s="156">
        <v>-0.23076923076923078</v>
      </c>
      <c r="K39" s="343"/>
      <c r="L39" s="346">
        <v>29</v>
      </c>
      <c r="M39" s="347">
        <v>43</v>
      </c>
      <c r="N39" s="156">
        <v>-0.32558139534883723</v>
      </c>
      <c r="O39" s="383"/>
      <c r="P39" s="346">
        <v>11.99</v>
      </c>
      <c r="Q39" s="347">
        <v>16</v>
      </c>
      <c r="R39" s="158">
        <v>-0.25</v>
      </c>
    </row>
    <row r="40" spans="1:18" ht="12.75">
      <c r="A40" s="336"/>
      <c r="B40" s="382" t="s">
        <v>512</v>
      </c>
      <c r="C40" s="382"/>
      <c r="D40" s="346">
        <v>63</v>
      </c>
      <c r="E40" s="347">
        <v>118</v>
      </c>
      <c r="F40" s="156">
        <v>-0.4661016949152542</v>
      </c>
      <c r="G40" s="343"/>
      <c r="H40" s="346">
        <v>47</v>
      </c>
      <c r="I40" s="347">
        <v>33</v>
      </c>
      <c r="J40" s="156">
        <v>0.42424242424242425</v>
      </c>
      <c r="K40" s="343"/>
      <c r="L40" s="346">
        <v>110</v>
      </c>
      <c r="M40" s="347">
        <v>151</v>
      </c>
      <c r="N40" s="156">
        <v>-0.271523178807947</v>
      </c>
      <c r="O40" s="383"/>
      <c r="P40" s="346">
        <v>53.3</v>
      </c>
      <c r="Q40" s="347">
        <v>44.6</v>
      </c>
      <c r="R40" s="158">
        <v>0.17777777777777778</v>
      </c>
    </row>
    <row r="41" spans="1:18" ht="12.75">
      <c r="A41" s="336"/>
      <c r="B41" s="382" t="s">
        <v>327</v>
      </c>
      <c r="C41" s="382"/>
      <c r="D41" s="346">
        <v>219</v>
      </c>
      <c r="E41" s="347">
        <v>575</v>
      </c>
      <c r="F41" s="156">
        <v>-0.6191304347826087</v>
      </c>
      <c r="G41" s="343"/>
      <c r="H41" s="346">
        <v>10</v>
      </c>
      <c r="I41" s="347">
        <v>5</v>
      </c>
      <c r="J41" s="156">
        <v>1</v>
      </c>
      <c r="K41" s="343"/>
      <c r="L41" s="346">
        <v>229</v>
      </c>
      <c r="M41" s="347">
        <v>580</v>
      </c>
      <c r="N41" s="156">
        <v>-0.6051724137931035</v>
      </c>
      <c r="O41" s="383"/>
      <c r="P41" s="346">
        <v>32.1</v>
      </c>
      <c r="Q41" s="347">
        <v>62.51</v>
      </c>
      <c r="R41" s="158">
        <v>-0.49206349206349204</v>
      </c>
    </row>
    <row r="42" spans="1:18" ht="12.75">
      <c r="A42" s="336"/>
      <c r="B42" s="382" t="s">
        <v>513</v>
      </c>
      <c r="C42" s="382"/>
      <c r="D42" s="346">
        <v>356</v>
      </c>
      <c r="E42" s="347">
        <v>388</v>
      </c>
      <c r="F42" s="156">
        <v>-0.08247422680412371</v>
      </c>
      <c r="G42" s="343"/>
      <c r="H42" s="346">
        <v>0</v>
      </c>
      <c r="I42" s="347">
        <v>0</v>
      </c>
      <c r="J42" s="159" t="s">
        <v>253</v>
      </c>
      <c r="K42" s="343"/>
      <c r="L42" s="346">
        <v>356</v>
      </c>
      <c r="M42" s="347">
        <v>388</v>
      </c>
      <c r="N42" s="156">
        <v>-0.08247422680412371</v>
      </c>
      <c r="O42" s="383"/>
      <c r="P42" s="346">
        <v>35.7</v>
      </c>
      <c r="Q42" s="347">
        <v>38.8</v>
      </c>
      <c r="R42" s="158">
        <v>-0.07692307692307693</v>
      </c>
    </row>
    <row r="43" spans="1:18" ht="12.75">
      <c r="A43" s="336"/>
      <c r="B43" s="382" t="s">
        <v>517</v>
      </c>
      <c r="C43" s="382"/>
      <c r="D43" s="346">
        <v>86</v>
      </c>
      <c r="E43" s="347">
        <v>105</v>
      </c>
      <c r="F43" s="156">
        <v>-0.18095238095238095</v>
      </c>
      <c r="G43" s="343"/>
      <c r="H43" s="346">
        <v>0</v>
      </c>
      <c r="I43" s="347">
        <v>0</v>
      </c>
      <c r="J43" s="159" t="s">
        <v>253</v>
      </c>
      <c r="K43" s="343"/>
      <c r="L43" s="346">
        <v>86</v>
      </c>
      <c r="M43" s="347">
        <v>105</v>
      </c>
      <c r="N43" s="156">
        <v>-0.18095238095238095</v>
      </c>
      <c r="O43" s="383"/>
      <c r="P43" s="346">
        <v>8.6</v>
      </c>
      <c r="Q43" s="347">
        <v>10.49</v>
      </c>
      <c r="R43" s="158">
        <v>-0.1</v>
      </c>
    </row>
    <row r="44" spans="1:18" ht="12.75">
      <c r="A44" s="336"/>
      <c r="B44" s="386" t="s">
        <v>514</v>
      </c>
      <c r="C44" s="386"/>
      <c r="D44" s="387">
        <v>743</v>
      </c>
      <c r="E44" s="388">
        <v>1216</v>
      </c>
      <c r="F44" s="162">
        <v>-0.38898026315789475</v>
      </c>
      <c r="G44" s="343"/>
      <c r="H44" s="387">
        <v>67</v>
      </c>
      <c r="I44" s="388">
        <v>51</v>
      </c>
      <c r="J44" s="162">
        <v>0.3137254901960784</v>
      </c>
      <c r="K44" s="343"/>
      <c r="L44" s="387">
        <v>810</v>
      </c>
      <c r="M44" s="388">
        <v>1267</v>
      </c>
      <c r="N44" s="162">
        <v>-0.3606945540647198</v>
      </c>
      <c r="O44" s="383"/>
      <c r="P44" s="397">
        <v>141.49</v>
      </c>
      <c r="Q44" s="388">
        <v>172.6</v>
      </c>
      <c r="R44" s="163">
        <v>-0.18497109826589594</v>
      </c>
    </row>
    <row r="45" spans="1:18" ht="12.75">
      <c r="A45" s="336"/>
      <c r="B45" s="382" t="s">
        <v>515</v>
      </c>
      <c r="C45" s="382"/>
      <c r="D45" s="346">
        <v>0</v>
      </c>
      <c r="E45" s="347">
        <v>0</v>
      </c>
      <c r="F45" s="159" t="s">
        <v>253</v>
      </c>
      <c r="G45" s="343"/>
      <c r="H45" s="346">
        <v>0</v>
      </c>
      <c r="I45" s="347">
        <v>0</v>
      </c>
      <c r="J45" s="159" t="s">
        <v>253</v>
      </c>
      <c r="K45" s="343"/>
      <c r="L45" s="346">
        <v>0</v>
      </c>
      <c r="M45" s="347">
        <v>0</v>
      </c>
      <c r="N45" s="159" t="s">
        <v>253</v>
      </c>
      <c r="O45" s="383"/>
      <c r="P45" s="346">
        <v>0</v>
      </c>
      <c r="Q45" s="347">
        <v>0</v>
      </c>
      <c r="R45" s="183" t="s">
        <v>253</v>
      </c>
    </row>
    <row r="46" spans="1:18" ht="12.75">
      <c r="A46" s="336"/>
      <c r="B46" s="337" t="s">
        <v>519</v>
      </c>
      <c r="C46" s="345"/>
      <c r="D46" s="389">
        <v>743</v>
      </c>
      <c r="E46" s="390">
        <v>1216</v>
      </c>
      <c r="F46" s="160">
        <v>-0.38898026315789475</v>
      </c>
      <c r="G46" s="343"/>
      <c r="H46" s="389">
        <v>67</v>
      </c>
      <c r="I46" s="390">
        <v>51</v>
      </c>
      <c r="J46" s="160">
        <v>0.3137254901960784</v>
      </c>
      <c r="K46" s="343"/>
      <c r="L46" s="389">
        <v>810</v>
      </c>
      <c r="M46" s="390">
        <v>1267</v>
      </c>
      <c r="N46" s="160">
        <v>-0.3606945540647198</v>
      </c>
      <c r="O46" s="383"/>
      <c r="P46" s="389">
        <v>141.49</v>
      </c>
      <c r="Q46" s="390">
        <v>172.6</v>
      </c>
      <c r="R46" s="161">
        <v>-0.18497109826589594</v>
      </c>
    </row>
    <row r="47" spans="1:18" ht="12.75" customHeight="1">
      <c r="A47" s="336"/>
      <c r="B47" s="345"/>
      <c r="C47" s="337"/>
      <c r="D47" s="421"/>
      <c r="E47" s="422"/>
      <c r="F47" s="170"/>
      <c r="G47" s="376"/>
      <c r="H47" s="477"/>
      <c r="I47" s="399"/>
      <c r="J47" s="170"/>
      <c r="K47" s="343"/>
      <c r="L47" s="477"/>
      <c r="M47" s="399"/>
      <c r="N47" s="170"/>
      <c r="O47" s="378"/>
      <c r="P47" s="517"/>
      <c r="Q47" s="518"/>
      <c r="R47" s="184"/>
    </row>
    <row r="48" spans="1:18" ht="14.25">
      <c r="A48" s="336"/>
      <c r="B48" s="381" t="s">
        <v>538</v>
      </c>
      <c r="C48" s="381"/>
      <c r="D48" s="338"/>
      <c r="E48" s="339"/>
      <c r="F48" s="156"/>
      <c r="G48" s="343"/>
      <c r="H48" s="346"/>
      <c r="I48" s="347"/>
      <c r="J48" s="156"/>
      <c r="K48" s="343"/>
      <c r="L48" s="346"/>
      <c r="M48" s="347"/>
      <c r="N48" s="156"/>
      <c r="O48" s="383"/>
      <c r="P48" s="392"/>
      <c r="Q48" s="393"/>
      <c r="R48" s="158"/>
    </row>
    <row r="49" spans="1:18" ht="12.75">
      <c r="A49" s="336"/>
      <c r="B49" s="345" t="s">
        <v>520</v>
      </c>
      <c r="C49" s="382"/>
      <c r="D49" s="477">
        <v>17</v>
      </c>
      <c r="E49" s="399">
        <v>13</v>
      </c>
      <c r="F49" s="156">
        <v>0.3076923076923077</v>
      </c>
      <c r="G49" s="343"/>
      <c r="H49" s="477">
        <v>0</v>
      </c>
      <c r="I49" s="399">
        <v>5</v>
      </c>
      <c r="J49" s="159" t="s">
        <v>253</v>
      </c>
      <c r="K49" s="343"/>
      <c r="L49" s="346">
        <v>17</v>
      </c>
      <c r="M49" s="347">
        <v>18</v>
      </c>
      <c r="N49" s="156">
        <v>-0.05555555555555555</v>
      </c>
      <c r="O49" s="383"/>
      <c r="P49" s="384">
        <v>1.7</v>
      </c>
      <c r="Q49" s="347">
        <v>6.5</v>
      </c>
      <c r="R49" s="158">
        <v>-0.7142857142857143</v>
      </c>
    </row>
    <row r="50" spans="1:18" ht="12.75">
      <c r="A50" s="336"/>
      <c r="B50" s="337" t="s">
        <v>521</v>
      </c>
      <c r="C50" s="337"/>
      <c r="D50" s="389">
        <v>17</v>
      </c>
      <c r="E50" s="390">
        <v>13</v>
      </c>
      <c r="F50" s="160">
        <v>0.3076923076923077</v>
      </c>
      <c r="G50" s="343"/>
      <c r="H50" s="389">
        <v>0</v>
      </c>
      <c r="I50" s="390">
        <v>5</v>
      </c>
      <c r="J50" s="160" t="s">
        <v>253</v>
      </c>
      <c r="K50" s="343"/>
      <c r="L50" s="389">
        <v>17</v>
      </c>
      <c r="M50" s="390">
        <v>18</v>
      </c>
      <c r="N50" s="160">
        <v>-0.05555555555555555</v>
      </c>
      <c r="O50" s="383"/>
      <c r="P50" s="389">
        <v>1.7</v>
      </c>
      <c r="Q50" s="390">
        <v>6.5</v>
      </c>
      <c r="R50" s="161">
        <v>-0.7142857142857143</v>
      </c>
    </row>
    <row r="51" spans="1:18" ht="12.75">
      <c r="A51" s="336"/>
      <c r="B51" s="337"/>
      <c r="C51" s="337"/>
      <c r="D51" s="338"/>
      <c r="E51" s="339"/>
      <c r="F51" s="156"/>
      <c r="G51" s="343"/>
      <c r="H51" s="346"/>
      <c r="I51" s="347"/>
      <c r="J51" s="156"/>
      <c r="K51" s="343"/>
      <c r="L51" s="346"/>
      <c r="M51" s="347"/>
      <c r="N51" s="156"/>
      <c r="O51" s="383"/>
      <c r="P51" s="346"/>
      <c r="Q51" s="347"/>
      <c r="R51" s="158"/>
    </row>
    <row r="52" spans="1:18" ht="12.75">
      <c r="A52" s="336"/>
      <c r="B52" s="337" t="s">
        <v>522</v>
      </c>
      <c r="C52" s="337"/>
      <c r="D52" s="389">
        <v>760</v>
      </c>
      <c r="E52" s="390">
        <v>1229</v>
      </c>
      <c r="F52" s="160">
        <v>-0.38161106590724164</v>
      </c>
      <c r="G52" s="343"/>
      <c r="H52" s="389">
        <v>67</v>
      </c>
      <c r="I52" s="390">
        <v>56</v>
      </c>
      <c r="J52" s="160">
        <v>0.19642857142857142</v>
      </c>
      <c r="K52" s="343"/>
      <c r="L52" s="389">
        <v>827</v>
      </c>
      <c r="M52" s="390">
        <v>1285</v>
      </c>
      <c r="N52" s="160">
        <v>-0.35642023346303503</v>
      </c>
      <c r="O52" s="383"/>
      <c r="P52" s="389">
        <v>143.19</v>
      </c>
      <c r="Q52" s="390">
        <v>179.1</v>
      </c>
      <c r="R52" s="161">
        <v>-0.2011173184357542</v>
      </c>
    </row>
    <row r="53" spans="1:18" ht="12.75">
      <c r="A53" s="336"/>
      <c r="B53" s="337"/>
      <c r="C53" s="337"/>
      <c r="D53" s="338"/>
      <c r="E53" s="339"/>
      <c r="F53" s="156"/>
      <c r="G53" s="343"/>
      <c r="H53" s="346"/>
      <c r="I53" s="347"/>
      <c r="J53" s="156"/>
      <c r="K53" s="343"/>
      <c r="L53" s="346"/>
      <c r="M53" s="347"/>
      <c r="N53" s="156"/>
      <c r="O53" s="383"/>
      <c r="P53" s="346"/>
      <c r="Q53" s="393"/>
      <c r="R53" s="158"/>
    </row>
    <row r="54" spans="1:18" ht="14.25">
      <c r="A54" s="336"/>
      <c r="B54" s="381" t="s">
        <v>13</v>
      </c>
      <c r="C54" s="381"/>
      <c r="D54" s="338"/>
      <c r="E54" s="339"/>
      <c r="F54" s="391"/>
      <c r="G54" s="343"/>
      <c r="H54" s="346"/>
      <c r="I54" s="347"/>
      <c r="J54" s="391"/>
      <c r="K54" s="343"/>
      <c r="L54" s="346"/>
      <c r="M54" s="347"/>
      <c r="N54" s="391"/>
      <c r="O54" s="383"/>
      <c r="P54" s="392"/>
      <c r="Q54" s="393"/>
      <c r="R54" s="158"/>
    </row>
    <row r="55" spans="1:18" ht="12.75">
      <c r="A55" s="336"/>
      <c r="B55" s="382" t="s">
        <v>523</v>
      </c>
      <c r="C55" s="382"/>
      <c r="D55" s="346">
        <v>421</v>
      </c>
      <c r="E55" s="347">
        <v>625</v>
      </c>
      <c r="F55" s="156">
        <v>-0.3264</v>
      </c>
      <c r="G55" s="343"/>
      <c r="H55" s="346">
        <v>0</v>
      </c>
      <c r="I55" s="347">
        <v>0</v>
      </c>
      <c r="J55" s="159" t="s">
        <v>253</v>
      </c>
      <c r="K55" s="343"/>
      <c r="L55" s="346">
        <v>421</v>
      </c>
      <c r="M55" s="347">
        <v>625</v>
      </c>
      <c r="N55" s="156">
        <v>-0.3264</v>
      </c>
      <c r="O55" s="383"/>
      <c r="P55" s="515">
        <v>42.1</v>
      </c>
      <c r="Q55" s="347">
        <v>62.49</v>
      </c>
      <c r="R55" s="158">
        <v>-0.3225806451612903</v>
      </c>
    </row>
    <row r="56" spans="1:18" ht="12.75">
      <c r="A56" s="336"/>
      <c r="B56" s="382" t="s">
        <v>524</v>
      </c>
      <c r="C56" s="382"/>
      <c r="D56" s="346">
        <v>68</v>
      </c>
      <c r="E56" s="347">
        <v>72</v>
      </c>
      <c r="F56" s="156">
        <v>-0.05555555555555555</v>
      </c>
      <c r="G56" s="343"/>
      <c r="H56" s="346">
        <v>0</v>
      </c>
      <c r="I56" s="347">
        <v>0</v>
      </c>
      <c r="J56" s="159" t="s">
        <v>253</v>
      </c>
      <c r="K56" s="343"/>
      <c r="L56" s="346">
        <v>68</v>
      </c>
      <c r="M56" s="347">
        <v>72</v>
      </c>
      <c r="N56" s="156">
        <v>-0.05555555555555555</v>
      </c>
      <c r="O56" s="383"/>
      <c r="P56" s="515">
        <v>6.8</v>
      </c>
      <c r="Q56" s="347">
        <v>7.2</v>
      </c>
      <c r="R56" s="158">
        <v>0</v>
      </c>
    </row>
    <row r="57" spans="1:18" ht="12.75">
      <c r="A57" s="336"/>
      <c r="B57" s="382" t="s">
        <v>525</v>
      </c>
      <c r="C57" s="382"/>
      <c r="D57" s="346">
        <v>468</v>
      </c>
      <c r="E57" s="347">
        <v>301</v>
      </c>
      <c r="F57" s="156">
        <v>0.5548172757475083</v>
      </c>
      <c r="G57" s="343"/>
      <c r="H57" s="346">
        <v>0</v>
      </c>
      <c r="I57" s="347">
        <v>0</v>
      </c>
      <c r="J57" s="159" t="s">
        <v>253</v>
      </c>
      <c r="K57" s="343"/>
      <c r="L57" s="346">
        <v>468</v>
      </c>
      <c r="M57" s="347">
        <v>301</v>
      </c>
      <c r="N57" s="156">
        <v>0.5548172757475083</v>
      </c>
      <c r="O57" s="383"/>
      <c r="P57" s="515">
        <v>46.8</v>
      </c>
      <c r="Q57" s="347">
        <v>30.5</v>
      </c>
      <c r="R57" s="158">
        <v>0.5161290322580645</v>
      </c>
    </row>
    <row r="58" spans="1:18" ht="12.75">
      <c r="A58" s="336"/>
      <c r="B58" s="382" t="s">
        <v>327</v>
      </c>
      <c r="C58" s="382"/>
      <c r="D58" s="346">
        <v>0</v>
      </c>
      <c r="E58" s="347">
        <v>0</v>
      </c>
      <c r="F58" s="156" t="s">
        <v>253</v>
      </c>
      <c r="G58" s="343"/>
      <c r="H58" s="346">
        <v>5</v>
      </c>
      <c r="I58" s="347">
        <v>7</v>
      </c>
      <c r="J58" s="159">
        <v>-0.2857142857142857</v>
      </c>
      <c r="K58" s="343"/>
      <c r="L58" s="346">
        <v>5</v>
      </c>
      <c r="M58" s="347">
        <v>7</v>
      </c>
      <c r="N58" s="156">
        <v>-0.2857142857142857</v>
      </c>
      <c r="O58" s="383"/>
      <c r="P58" s="346">
        <v>5</v>
      </c>
      <c r="Q58" s="347">
        <v>7</v>
      </c>
      <c r="R58" s="158">
        <v>-0.2857142857142857</v>
      </c>
    </row>
    <row r="59" spans="1:18" ht="12.75">
      <c r="A59" s="336"/>
      <c r="B59" s="386" t="s">
        <v>121</v>
      </c>
      <c r="C59" s="386"/>
      <c r="D59" s="387">
        <v>957</v>
      </c>
      <c r="E59" s="388">
        <v>998</v>
      </c>
      <c r="F59" s="162">
        <v>-0.041082164328657314</v>
      </c>
      <c r="G59" s="343"/>
      <c r="H59" s="387">
        <v>5</v>
      </c>
      <c r="I59" s="388">
        <v>7</v>
      </c>
      <c r="J59" s="162">
        <v>-0.2857142857142857</v>
      </c>
      <c r="K59" s="343"/>
      <c r="L59" s="387">
        <v>962</v>
      </c>
      <c r="M59" s="388">
        <v>1005</v>
      </c>
      <c r="N59" s="162">
        <v>-0.042786069651741296</v>
      </c>
      <c r="O59" s="383"/>
      <c r="P59" s="397">
        <v>100.7</v>
      </c>
      <c r="Q59" s="388">
        <v>107.19</v>
      </c>
      <c r="R59" s="163">
        <v>-0.056074766355140186</v>
      </c>
    </row>
    <row r="60" spans="1:18" ht="12.75">
      <c r="A60" s="336"/>
      <c r="B60" s="382" t="s">
        <v>527</v>
      </c>
      <c r="C60" s="382"/>
      <c r="D60" s="346">
        <v>186</v>
      </c>
      <c r="E60" s="347">
        <v>169</v>
      </c>
      <c r="F60" s="156">
        <v>0.10059171597633136</v>
      </c>
      <c r="G60" s="343"/>
      <c r="H60" s="346">
        <v>0</v>
      </c>
      <c r="I60" s="347">
        <v>0</v>
      </c>
      <c r="J60" s="159" t="s">
        <v>253</v>
      </c>
      <c r="K60" s="343"/>
      <c r="L60" s="346">
        <v>186</v>
      </c>
      <c r="M60" s="347">
        <v>169</v>
      </c>
      <c r="N60" s="156">
        <v>0.10059171597633136</v>
      </c>
      <c r="O60" s="383"/>
      <c r="P60" s="346">
        <v>18.6</v>
      </c>
      <c r="Q60" s="347">
        <v>16.9</v>
      </c>
      <c r="R60" s="158">
        <v>0.11764705882352941</v>
      </c>
    </row>
    <row r="61" spans="1:18" ht="12.75">
      <c r="A61" s="336"/>
      <c r="B61" s="382" t="s">
        <v>528</v>
      </c>
      <c r="C61" s="382"/>
      <c r="D61" s="346">
        <v>279</v>
      </c>
      <c r="E61" s="347">
        <v>384</v>
      </c>
      <c r="F61" s="156">
        <v>-0.2734375</v>
      </c>
      <c r="G61" s="343"/>
      <c r="H61" s="346">
        <v>0</v>
      </c>
      <c r="I61" s="347">
        <v>0</v>
      </c>
      <c r="J61" s="159" t="s">
        <v>253</v>
      </c>
      <c r="K61" s="343"/>
      <c r="L61" s="346">
        <v>279</v>
      </c>
      <c r="M61" s="347">
        <v>384</v>
      </c>
      <c r="N61" s="156">
        <v>-0.2734375</v>
      </c>
      <c r="O61" s="383"/>
      <c r="P61" s="346">
        <v>27.9</v>
      </c>
      <c r="Q61" s="385">
        <v>38.4</v>
      </c>
      <c r="R61" s="158">
        <v>-0.2631578947368421</v>
      </c>
    </row>
    <row r="62" spans="1:18" ht="12.75">
      <c r="A62" s="336"/>
      <c r="B62" s="337" t="s">
        <v>529</v>
      </c>
      <c r="C62" s="337"/>
      <c r="D62" s="389">
        <v>1422</v>
      </c>
      <c r="E62" s="390">
        <v>1551</v>
      </c>
      <c r="F62" s="160">
        <v>-0.08317214700193423</v>
      </c>
      <c r="G62" s="343"/>
      <c r="H62" s="389">
        <v>5</v>
      </c>
      <c r="I62" s="390">
        <v>7</v>
      </c>
      <c r="J62" s="160">
        <v>-0.2857142857142857</v>
      </c>
      <c r="K62" s="343"/>
      <c r="L62" s="389">
        <v>1427</v>
      </c>
      <c r="M62" s="390">
        <v>1558</v>
      </c>
      <c r="N62" s="160">
        <v>-0.0840821566110398</v>
      </c>
      <c r="O62" s="383"/>
      <c r="P62" s="389">
        <v>147.2</v>
      </c>
      <c r="Q62" s="390">
        <v>162.49</v>
      </c>
      <c r="R62" s="161">
        <v>-0.09259259259259259</v>
      </c>
    </row>
    <row r="63" spans="1:18" ht="12.75">
      <c r="A63" s="336"/>
      <c r="B63" s="337"/>
      <c r="C63" s="337"/>
      <c r="D63" s="338"/>
      <c r="E63" s="339"/>
      <c r="F63" s="391"/>
      <c r="G63" s="343"/>
      <c r="H63" s="346"/>
      <c r="I63" s="347"/>
      <c r="J63" s="391"/>
      <c r="K63" s="343"/>
      <c r="L63" s="346"/>
      <c r="M63" s="347"/>
      <c r="N63" s="391"/>
      <c r="O63" s="383"/>
      <c r="P63" s="392"/>
      <c r="Q63" s="393"/>
      <c r="R63" s="158"/>
    </row>
    <row r="64" spans="1:18" ht="13.5" customHeight="1">
      <c r="A64" s="336"/>
      <c r="B64" s="381" t="s">
        <v>540</v>
      </c>
      <c r="C64" s="381"/>
      <c r="D64" s="338"/>
      <c r="E64" s="339"/>
      <c r="F64" s="185"/>
      <c r="G64" s="402"/>
      <c r="H64" s="346"/>
      <c r="I64" s="347"/>
      <c r="J64" s="157"/>
      <c r="K64" s="157"/>
      <c r="L64" s="346"/>
      <c r="M64" s="347"/>
      <c r="N64" s="157"/>
      <c r="O64" s="378"/>
      <c r="P64" s="392"/>
      <c r="Q64" s="393"/>
      <c r="R64" s="186"/>
    </row>
    <row r="65" spans="1:18" ht="13.5" customHeight="1">
      <c r="A65" s="336"/>
      <c r="B65" s="382" t="s">
        <v>469</v>
      </c>
      <c r="C65" s="382"/>
      <c r="D65" s="346">
        <v>22</v>
      </c>
      <c r="E65" s="347">
        <v>86</v>
      </c>
      <c r="F65" s="156">
        <v>-0.7441860465116279</v>
      </c>
      <c r="G65" s="402"/>
      <c r="H65" s="346">
        <v>14</v>
      </c>
      <c r="I65" s="347">
        <v>12</v>
      </c>
      <c r="J65" s="156">
        <v>0.16666666666666666</v>
      </c>
      <c r="K65" s="170"/>
      <c r="L65" s="346">
        <v>36</v>
      </c>
      <c r="M65" s="347">
        <v>98</v>
      </c>
      <c r="N65" s="156">
        <v>-0.6326530612244898</v>
      </c>
      <c r="O65" s="378"/>
      <c r="P65" s="515">
        <v>16.2</v>
      </c>
      <c r="Q65" s="347">
        <v>20.6</v>
      </c>
      <c r="R65" s="158">
        <v>-0.23809523809523808</v>
      </c>
    </row>
    <row r="66" spans="1:18" ht="12.75" customHeight="1">
      <c r="A66" s="336"/>
      <c r="B66" s="382" t="s">
        <v>466</v>
      </c>
      <c r="C66" s="382"/>
      <c r="D66" s="346">
        <v>42</v>
      </c>
      <c r="E66" s="347">
        <v>35</v>
      </c>
      <c r="F66" s="156">
        <v>0.2</v>
      </c>
      <c r="G66" s="402"/>
      <c r="H66" s="346">
        <v>20</v>
      </c>
      <c r="I66" s="347">
        <v>23</v>
      </c>
      <c r="J66" s="156">
        <v>-0.13043478260869565</v>
      </c>
      <c r="K66" s="170"/>
      <c r="L66" s="346">
        <v>62</v>
      </c>
      <c r="M66" s="347">
        <v>58</v>
      </c>
      <c r="N66" s="156">
        <v>0.06896551724137931</v>
      </c>
      <c r="O66" s="378"/>
      <c r="P66" s="348">
        <v>24.5</v>
      </c>
      <c r="Q66" s="347">
        <v>26.49</v>
      </c>
      <c r="R66" s="158">
        <v>-0.038461538461538464</v>
      </c>
    </row>
    <row r="67" spans="1:18" ht="12.75" customHeight="1">
      <c r="A67" s="336"/>
      <c r="B67" s="382" t="s">
        <v>468</v>
      </c>
      <c r="C67" s="382"/>
      <c r="D67" s="346">
        <v>3</v>
      </c>
      <c r="E67" s="347">
        <v>4</v>
      </c>
      <c r="F67" s="156">
        <v>-0.25</v>
      </c>
      <c r="G67" s="402"/>
      <c r="H67" s="346">
        <v>11</v>
      </c>
      <c r="I67" s="347">
        <v>13</v>
      </c>
      <c r="J67" s="156">
        <v>-0.15384615384615385</v>
      </c>
      <c r="K67" s="170"/>
      <c r="L67" s="346">
        <v>14</v>
      </c>
      <c r="M67" s="347">
        <v>17</v>
      </c>
      <c r="N67" s="156">
        <v>-0.17647058823529413</v>
      </c>
      <c r="O67" s="378"/>
      <c r="P67" s="348">
        <v>11.5</v>
      </c>
      <c r="Q67" s="347">
        <v>13.5</v>
      </c>
      <c r="R67" s="158">
        <v>-0.14285714285714285</v>
      </c>
    </row>
    <row r="68" spans="1:18" ht="12.75" customHeight="1">
      <c r="A68" s="336"/>
      <c r="B68" s="382" t="s">
        <v>470</v>
      </c>
      <c r="C68" s="382"/>
      <c r="D68" s="346">
        <v>8</v>
      </c>
      <c r="E68" s="347">
        <v>5</v>
      </c>
      <c r="F68" s="156">
        <v>0.6</v>
      </c>
      <c r="G68" s="402"/>
      <c r="H68" s="346">
        <v>17</v>
      </c>
      <c r="I68" s="347">
        <v>27</v>
      </c>
      <c r="J68" s="156">
        <v>-0.37037037037037035</v>
      </c>
      <c r="K68" s="170"/>
      <c r="L68" s="346">
        <v>25</v>
      </c>
      <c r="M68" s="347">
        <v>32</v>
      </c>
      <c r="N68" s="156">
        <v>-0.21875</v>
      </c>
      <c r="O68" s="378"/>
      <c r="P68" s="348">
        <v>17.8</v>
      </c>
      <c r="Q68" s="347">
        <v>27.5</v>
      </c>
      <c r="R68" s="158">
        <v>-0.35714285714285715</v>
      </c>
    </row>
    <row r="69" spans="1:18" ht="13.5" customHeight="1">
      <c r="A69" s="336"/>
      <c r="B69" s="345" t="s">
        <v>530</v>
      </c>
      <c r="C69" s="382"/>
      <c r="D69" s="346">
        <v>2</v>
      </c>
      <c r="E69" s="347">
        <v>1</v>
      </c>
      <c r="F69" s="156">
        <v>1</v>
      </c>
      <c r="G69" s="402"/>
      <c r="H69" s="346">
        <v>8</v>
      </c>
      <c r="I69" s="347">
        <v>9</v>
      </c>
      <c r="J69" s="156">
        <v>-0.1111111111111111</v>
      </c>
      <c r="K69" s="159"/>
      <c r="L69" s="346">
        <v>10</v>
      </c>
      <c r="M69" s="347">
        <v>10</v>
      </c>
      <c r="N69" s="156">
        <v>0</v>
      </c>
      <c r="O69" s="378"/>
      <c r="P69" s="348">
        <v>8.2</v>
      </c>
      <c r="Q69" s="347">
        <v>9.5</v>
      </c>
      <c r="R69" s="158">
        <v>-0.2</v>
      </c>
    </row>
    <row r="70" spans="1:18" ht="13.5" customHeight="1">
      <c r="A70" s="336"/>
      <c r="B70" s="345" t="s">
        <v>541</v>
      </c>
      <c r="C70" s="382"/>
      <c r="D70" s="346">
        <v>10</v>
      </c>
      <c r="E70" s="347">
        <v>3</v>
      </c>
      <c r="F70" s="156">
        <v>2.3333333333333335</v>
      </c>
      <c r="G70" s="402"/>
      <c r="H70" s="346">
        <v>31</v>
      </c>
      <c r="I70" s="347">
        <v>23</v>
      </c>
      <c r="J70" s="156">
        <v>0.34782608695652173</v>
      </c>
      <c r="K70" s="170"/>
      <c r="L70" s="346">
        <v>41</v>
      </c>
      <c r="M70" s="347">
        <v>26</v>
      </c>
      <c r="N70" s="156">
        <v>0.5769230769230769</v>
      </c>
      <c r="O70" s="378"/>
      <c r="P70" s="515">
        <v>32</v>
      </c>
      <c r="Q70" s="347">
        <v>22.49</v>
      </c>
      <c r="R70" s="158">
        <v>0.45454545454545453</v>
      </c>
    </row>
    <row r="71" spans="1:18" ht="12.75" customHeight="1">
      <c r="A71" s="336"/>
      <c r="B71" s="337" t="s">
        <v>531</v>
      </c>
      <c r="C71" s="337"/>
      <c r="D71" s="389">
        <v>87</v>
      </c>
      <c r="E71" s="390">
        <v>134</v>
      </c>
      <c r="F71" s="160">
        <v>-0.35074626865671643</v>
      </c>
      <c r="G71" s="402"/>
      <c r="H71" s="389">
        <v>101</v>
      </c>
      <c r="I71" s="390">
        <v>107</v>
      </c>
      <c r="J71" s="160">
        <v>-0.056074766355140186</v>
      </c>
      <c r="K71" s="170"/>
      <c r="L71" s="389">
        <v>188</v>
      </c>
      <c r="M71" s="390">
        <v>241</v>
      </c>
      <c r="N71" s="160">
        <v>-0.21991701244813278</v>
      </c>
      <c r="O71" s="378"/>
      <c r="P71" s="519">
        <v>109.7</v>
      </c>
      <c r="Q71" s="390">
        <v>120.51</v>
      </c>
      <c r="R71" s="161">
        <v>-0.09090909090909091</v>
      </c>
    </row>
    <row r="72" spans="1:18" ht="12.75">
      <c r="A72" s="336"/>
      <c r="B72" s="337"/>
      <c r="C72" s="381"/>
      <c r="D72" s="338"/>
      <c r="E72" s="339"/>
      <c r="F72" s="391"/>
      <c r="G72" s="343"/>
      <c r="H72" s="346"/>
      <c r="I72" s="347"/>
      <c r="J72" s="391"/>
      <c r="K72" s="343"/>
      <c r="L72" s="346"/>
      <c r="M72" s="347"/>
      <c r="N72" s="391"/>
      <c r="O72" s="383"/>
      <c r="P72" s="392"/>
      <c r="Q72" s="393"/>
      <c r="R72" s="158"/>
    </row>
    <row r="73" spans="1:18" ht="12.75">
      <c r="A73" s="336"/>
      <c r="B73" s="381"/>
      <c r="C73" s="381"/>
      <c r="D73" s="346"/>
      <c r="E73" s="347"/>
      <c r="F73" s="391"/>
      <c r="G73" s="343"/>
      <c r="H73" s="346"/>
      <c r="I73" s="347"/>
      <c r="J73" s="391"/>
      <c r="K73" s="343"/>
      <c r="L73" s="346"/>
      <c r="M73" s="347"/>
      <c r="N73" s="391"/>
      <c r="O73" s="383"/>
      <c r="P73" s="392"/>
      <c r="Q73" s="400"/>
      <c r="R73" s="158"/>
    </row>
    <row r="74" spans="1:18" ht="12.75">
      <c r="A74" s="336"/>
      <c r="B74" s="337" t="s">
        <v>456</v>
      </c>
      <c r="C74" s="337"/>
      <c r="D74" s="389">
        <v>2269</v>
      </c>
      <c r="E74" s="390">
        <v>2914</v>
      </c>
      <c r="F74" s="160">
        <v>-0.2213452299245024</v>
      </c>
      <c r="G74" s="343"/>
      <c r="H74" s="389">
        <v>173</v>
      </c>
      <c r="I74" s="390">
        <v>170</v>
      </c>
      <c r="J74" s="160">
        <v>0.01764705882352941</v>
      </c>
      <c r="K74" s="343"/>
      <c r="L74" s="389">
        <v>2442</v>
      </c>
      <c r="M74" s="390">
        <v>3084</v>
      </c>
      <c r="N74" s="160">
        <v>-0.20817120622568094</v>
      </c>
      <c r="O74" s="383"/>
      <c r="P74" s="519">
        <v>400.09</v>
      </c>
      <c r="Q74" s="400">
        <v>462.1</v>
      </c>
      <c r="R74" s="161">
        <v>-0.1341991341991342</v>
      </c>
    </row>
    <row r="75" spans="1:18" ht="12.75">
      <c r="A75" s="293"/>
      <c r="B75" s="296"/>
      <c r="C75" s="296"/>
      <c r="D75" s="307"/>
      <c r="E75" s="308"/>
      <c r="F75" s="151"/>
      <c r="G75" s="151"/>
      <c r="H75" s="309"/>
      <c r="I75" s="310"/>
      <c r="J75" s="151"/>
      <c r="K75" s="343"/>
      <c r="L75" s="309"/>
      <c r="M75" s="310"/>
      <c r="N75" s="151"/>
      <c r="O75" s="297"/>
      <c r="P75" s="404"/>
      <c r="Q75" s="405"/>
      <c r="R75" s="171"/>
    </row>
    <row r="76" spans="1:18" ht="12.75">
      <c r="A76" s="406"/>
      <c r="B76" s="288"/>
      <c r="C76" s="288"/>
      <c r="D76" s="407"/>
      <c r="E76" s="408"/>
      <c r="F76" s="172"/>
      <c r="G76" s="172"/>
      <c r="H76" s="409"/>
      <c r="I76" s="410"/>
      <c r="J76" s="172"/>
      <c r="K76" s="172"/>
      <c r="L76" s="409"/>
      <c r="M76" s="410"/>
      <c r="N76" s="172"/>
      <c r="O76" s="287"/>
      <c r="P76" s="411"/>
      <c r="Q76" s="408"/>
      <c r="R76" s="172"/>
    </row>
    <row r="77" spans="1:18" ht="15.75">
      <c r="A77" s="298" t="s">
        <v>546</v>
      </c>
      <c r="B77" s="298"/>
      <c r="C77" s="299"/>
      <c r="D77" s="300"/>
      <c r="E77" s="301"/>
      <c r="F77" s="150"/>
      <c r="G77" s="302"/>
      <c r="H77" s="303"/>
      <c r="I77" s="150"/>
      <c r="J77" s="150"/>
      <c r="K77" s="302"/>
      <c r="L77" s="302"/>
      <c r="M77" s="303"/>
      <c r="N77" s="303"/>
      <c r="O77" s="303"/>
      <c r="P77" s="303"/>
      <c r="Q77" s="303"/>
      <c r="R77" s="303"/>
    </row>
    <row r="78" spans="2:18" ht="12.75">
      <c r="B78" s="337"/>
      <c r="C78" s="337"/>
      <c r="D78" s="421"/>
      <c r="E78" s="422"/>
      <c r="F78" s="170"/>
      <c r="G78" s="423"/>
      <c r="H78" s="412"/>
      <c r="I78" s="170"/>
      <c r="J78" s="170"/>
      <c r="K78" s="423"/>
      <c r="L78" s="423"/>
      <c r="M78" s="412"/>
      <c r="N78" s="412"/>
      <c r="O78" s="412"/>
      <c r="P78" s="412"/>
      <c r="Q78" s="412"/>
      <c r="R78" s="412"/>
    </row>
    <row r="79" spans="1:18" ht="15.75">
      <c r="A79" s="520"/>
      <c r="B79" s="521"/>
      <c r="C79" s="521"/>
      <c r="D79" s="522"/>
      <c r="E79" s="523"/>
      <c r="F79" s="187"/>
      <c r="G79" s="524"/>
      <c r="H79" s="525"/>
      <c r="I79" s="187"/>
      <c r="J79" s="187"/>
      <c r="K79" s="524"/>
      <c r="L79" s="524"/>
      <c r="M79" s="525"/>
      <c r="N79" s="187"/>
      <c r="O79" s="188"/>
      <c r="P79" s="189"/>
      <c r="Q79" s="526"/>
      <c r="R79" s="188"/>
    </row>
    <row r="80" spans="1:18" ht="18.75">
      <c r="A80" s="527"/>
      <c r="B80" s="528"/>
      <c r="C80" s="528"/>
      <c r="D80" s="298" t="s">
        <v>127</v>
      </c>
      <c r="E80" s="298"/>
      <c r="F80" s="298"/>
      <c r="G80" s="529"/>
      <c r="H80" s="298" t="s">
        <v>14</v>
      </c>
      <c r="I80" s="298"/>
      <c r="J80" s="298"/>
      <c r="K80" s="529"/>
      <c r="L80" s="298" t="s">
        <v>128</v>
      </c>
      <c r="M80" s="298"/>
      <c r="N80" s="298"/>
      <c r="O80" s="530"/>
      <c r="P80" s="531" t="s">
        <v>562</v>
      </c>
      <c r="Q80" s="298"/>
      <c r="R80" s="532"/>
    </row>
    <row r="81" spans="1:18" ht="15.75">
      <c r="A81" s="527"/>
      <c r="B81" s="528"/>
      <c r="C81" s="528"/>
      <c r="D81" s="319"/>
      <c r="E81" s="319"/>
      <c r="F81" s="319"/>
      <c r="G81" s="529"/>
      <c r="H81" s="319"/>
      <c r="I81" s="319"/>
      <c r="J81" s="319"/>
      <c r="K81" s="529"/>
      <c r="L81" s="319"/>
      <c r="M81" s="319"/>
      <c r="N81" s="319"/>
      <c r="O81" s="530"/>
      <c r="P81" s="533"/>
      <c r="Q81" s="534"/>
      <c r="R81" s="535"/>
    </row>
    <row r="82" spans="1:18" ht="15.75">
      <c r="A82" s="536"/>
      <c r="B82" s="537"/>
      <c r="C82" s="537"/>
      <c r="D82" s="511" t="s">
        <v>134</v>
      </c>
      <c r="E82" s="511" t="s">
        <v>135</v>
      </c>
      <c r="F82" s="512" t="s">
        <v>505</v>
      </c>
      <c r="G82" s="529"/>
      <c r="H82" s="511" t="s">
        <v>134</v>
      </c>
      <c r="I82" s="511" t="s">
        <v>135</v>
      </c>
      <c r="J82" s="512" t="s">
        <v>505</v>
      </c>
      <c r="K82" s="529"/>
      <c r="L82" s="511" t="s">
        <v>134</v>
      </c>
      <c r="M82" s="511" t="s">
        <v>135</v>
      </c>
      <c r="N82" s="512" t="s">
        <v>505</v>
      </c>
      <c r="O82" s="530"/>
      <c r="P82" s="538" t="s">
        <v>134</v>
      </c>
      <c r="Q82" s="511" t="s">
        <v>135</v>
      </c>
      <c r="R82" s="514" t="s">
        <v>505</v>
      </c>
    </row>
    <row r="83" spans="1:18" ht="15.75">
      <c r="A83" s="536"/>
      <c r="B83" s="537"/>
      <c r="C83" s="537"/>
      <c r="D83" s="511" t="s">
        <v>175</v>
      </c>
      <c r="E83" s="511" t="s">
        <v>175</v>
      </c>
      <c r="F83" s="512"/>
      <c r="G83" s="529"/>
      <c r="H83" s="511" t="s">
        <v>175</v>
      </c>
      <c r="I83" s="511" t="s">
        <v>175</v>
      </c>
      <c r="J83" s="512"/>
      <c r="K83" s="529"/>
      <c r="L83" s="511" t="s">
        <v>175</v>
      </c>
      <c r="M83" s="511" t="s">
        <v>175</v>
      </c>
      <c r="N83" s="512"/>
      <c r="O83" s="539"/>
      <c r="P83" s="538" t="s">
        <v>175</v>
      </c>
      <c r="Q83" s="511" t="s">
        <v>175</v>
      </c>
      <c r="R83" s="514"/>
    </row>
    <row r="84" spans="1:18" ht="12.75">
      <c r="A84" s="540"/>
      <c r="B84" s="541"/>
      <c r="C84" s="541"/>
      <c r="D84" s="541"/>
      <c r="E84" s="541"/>
      <c r="F84" s="541"/>
      <c r="G84" s="541"/>
      <c r="H84" s="541"/>
      <c r="I84" s="541"/>
      <c r="J84" s="541"/>
      <c r="K84" s="541"/>
      <c r="L84" s="541"/>
      <c r="M84" s="541"/>
      <c r="N84" s="541"/>
      <c r="O84" s="542"/>
      <c r="P84" s="543"/>
      <c r="Q84" s="544"/>
      <c r="R84" s="190"/>
    </row>
    <row r="85" spans="1:18" ht="12.75">
      <c r="A85" s="540"/>
      <c r="B85" s="545"/>
      <c r="C85" s="541"/>
      <c r="D85" s="541"/>
      <c r="E85" s="541"/>
      <c r="F85" s="541"/>
      <c r="G85" s="541"/>
      <c r="H85" s="541"/>
      <c r="I85" s="541"/>
      <c r="J85" s="541"/>
      <c r="K85" s="541"/>
      <c r="L85" s="541"/>
      <c r="M85" s="541"/>
      <c r="N85" s="541"/>
      <c r="O85" s="542"/>
      <c r="P85" s="546"/>
      <c r="Q85" s="547"/>
      <c r="R85" s="190"/>
    </row>
    <row r="86" spans="1:18" ht="12.75">
      <c r="A86" s="336"/>
      <c r="B86" s="337"/>
      <c r="C86" s="337" t="s">
        <v>122</v>
      </c>
      <c r="D86" s="346">
        <v>20677.36</v>
      </c>
      <c r="E86" s="347">
        <v>21039.659223410803</v>
      </c>
      <c r="F86" s="156">
        <v>-0.017252851711026616</v>
      </c>
      <c r="G86" s="548"/>
      <c r="H86" s="346">
        <v>5022.49</v>
      </c>
      <c r="I86" s="347">
        <v>3437.8769999999995</v>
      </c>
      <c r="J86" s="156">
        <v>0.4607329842931937</v>
      </c>
      <c r="K86" s="548"/>
      <c r="L86" s="346">
        <v>150.92</v>
      </c>
      <c r="M86" s="347">
        <v>110.5</v>
      </c>
      <c r="N86" s="156">
        <v>0.36036036036036034</v>
      </c>
      <c r="O86" s="383"/>
      <c r="P86" s="348">
        <v>25849.77</v>
      </c>
      <c r="Q86" s="347">
        <v>24588.036223410803</v>
      </c>
      <c r="R86" s="158">
        <v>0.05132585000813405</v>
      </c>
    </row>
    <row r="87" spans="1:18" ht="12.75">
      <c r="A87" s="336"/>
      <c r="B87" s="337"/>
      <c r="C87" s="337"/>
      <c r="D87" s="346"/>
      <c r="E87" s="347"/>
      <c r="F87" s="156"/>
      <c r="G87" s="548"/>
      <c r="H87" s="346"/>
      <c r="I87" s="347"/>
      <c r="J87" s="156"/>
      <c r="K87" s="548"/>
      <c r="L87" s="346"/>
      <c r="M87" s="347"/>
      <c r="N87" s="156"/>
      <c r="O87" s="383"/>
      <c r="P87" s="348"/>
      <c r="Q87" s="347"/>
      <c r="R87" s="158"/>
    </row>
    <row r="88" spans="1:18" ht="12.75">
      <c r="A88" s="336"/>
      <c r="B88" s="337"/>
      <c r="C88" s="345" t="s">
        <v>548</v>
      </c>
      <c r="D88" s="346">
        <v>831.98</v>
      </c>
      <c r="E88" s="347">
        <v>1140.392122600574</v>
      </c>
      <c r="F88" s="156">
        <v>-0.27017543859649124</v>
      </c>
      <c r="G88" s="548"/>
      <c r="H88" s="346">
        <v>4551.86</v>
      </c>
      <c r="I88" s="347">
        <v>3480.7269999999994</v>
      </c>
      <c r="J88" s="156">
        <v>0.3076702097098535</v>
      </c>
      <c r="K88" s="548"/>
      <c r="L88" s="346">
        <v>20.71</v>
      </c>
      <c r="M88" s="347">
        <v>19.54</v>
      </c>
      <c r="N88" s="156">
        <v>0.05</v>
      </c>
      <c r="O88" s="383"/>
      <c r="P88" s="348">
        <v>5404.55</v>
      </c>
      <c r="Q88" s="347">
        <v>4639.659122600574</v>
      </c>
      <c r="R88" s="158">
        <v>0.1648706896551724</v>
      </c>
    </row>
    <row r="89" spans="1:18" ht="12.75">
      <c r="A89" s="336"/>
      <c r="B89" s="337"/>
      <c r="C89" s="345" t="s">
        <v>123</v>
      </c>
      <c r="D89" s="394">
        <v>-627.1</v>
      </c>
      <c r="E89" s="400">
        <v>-400.010535397829</v>
      </c>
      <c r="F89" s="168">
        <v>-0.5675</v>
      </c>
      <c r="G89" s="548"/>
      <c r="H89" s="394">
        <v>-3852.57</v>
      </c>
      <c r="I89" s="400">
        <v>-2946.208</v>
      </c>
      <c r="J89" s="168">
        <v>-0.30787508486082826</v>
      </c>
      <c r="K89" s="548"/>
      <c r="L89" s="394">
        <v>-8.32</v>
      </c>
      <c r="M89" s="400">
        <v>-3.8</v>
      </c>
      <c r="N89" s="168">
        <v>-1</v>
      </c>
      <c r="O89" s="383"/>
      <c r="P89" s="401">
        <v>-4487.99</v>
      </c>
      <c r="Q89" s="400">
        <v>-3350.0185353978295</v>
      </c>
      <c r="R89" s="169">
        <v>-0.3397014925373134</v>
      </c>
    </row>
    <row r="90" spans="1:18" ht="12.75">
      <c r="A90" s="336"/>
      <c r="B90" s="337"/>
      <c r="C90" s="345" t="s">
        <v>124</v>
      </c>
      <c r="D90" s="346">
        <v>204.88</v>
      </c>
      <c r="E90" s="347">
        <v>740.3815872027449</v>
      </c>
      <c r="F90" s="156">
        <v>-0.722972972972973</v>
      </c>
      <c r="G90" s="548"/>
      <c r="H90" s="346">
        <v>699.29</v>
      </c>
      <c r="I90" s="347">
        <v>534.5189999999996</v>
      </c>
      <c r="J90" s="156">
        <v>0.30654205607476637</v>
      </c>
      <c r="K90" s="548"/>
      <c r="L90" s="346">
        <v>12.39</v>
      </c>
      <c r="M90" s="347">
        <v>15.74</v>
      </c>
      <c r="N90" s="156">
        <v>-0.25</v>
      </c>
      <c r="O90" s="383"/>
      <c r="P90" s="348">
        <v>916.49</v>
      </c>
      <c r="Q90" s="347">
        <v>1289.6405872027444</v>
      </c>
      <c r="R90" s="158">
        <v>-0.289922480620155</v>
      </c>
    </row>
    <row r="91" spans="1:18" ht="12.75">
      <c r="A91" s="336"/>
      <c r="B91" s="337"/>
      <c r="C91" s="345" t="s">
        <v>551</v>
      </c>
      <c r="D91" s="346">
        <v>-4</v>
      </c>
      <c r="E91" s="347">
        <v>0</v>
      </c>
      <c r="F91" s="159" t="s">
        <v>253</v>
      </c>
      <c r="G91" s="548"/>
      <c r="H91" s="346">
        <v>-16.45</v>
      </c>
      <c r="I91" s="347">
        <v>0</v>
      </c>
      <c r="J91" s="159" t="s">
        <v>253</v>
      </c>
      <c r="K91" s="548"/>
      <c r="L91" s="346">
        <v>0</v>
      </c>
      <c r="M91" s="347">
        <v>0</v>
      </c>
      <c r="N91" s="156" t="s">
        <v>253</v>
      </c>
      <c r="O91" s="383"/>
      <c r="P91" s="348">
        <v>-20.45</v>
      </c>
      <c r="Q91" s="347">
        <v>0</v>
      </c>
      <c r="R91" s="183" t="s">
        <v>253</v>
      </c>
    </row>
    <row r="92" spans="1:18" ht="12.75">
      <c r="A92" s="336"/>
      <c r="B92" s="337"/>
      <c r="C92" s="345" t="s">
        <v>125</v>
      </c>
      <c r="D92" s="394">
        <v>1452.26</v>
      </c>
      <c r="E92" s="400">
        <v>-1095.2689621571462</v>
      </c>
      <c r="F92" s="168">
        <v>2.326027397260274</v>
      </c>
      <c r="G92" s="548"/>
      <c r="H92" s="394">
        <v>16.480000000001226</v>
      </c>
      <c r="I92" s="400">
        <v>-191.0959999999989</v>
      </c>
      <c r="J92" s="168">
        <v>1.0837696335078535</v>
      </c>
      <c r="K92" s="548"/>
      <c r="L92" s="394">
        <v>2.1200000000000614</v>
      </c>
      <c r="M92" s="400">
        <v>-9.23999999999998</v>
      </c>
      <c r="N92" s="191" t="s">
        <v>253</v>
      </c>
      <c r="O92" s="383"/>
      <c r="P92" s="401">
        <v>1470.49</v>
      </c>
      <c r="Q92" s="400">
        <v>-1295.604962157145</v>
      </c>
      <c r="R92" s="169">
        <v>2.134259259259259</v>
      </c>
    </row>
    <row r="93" spans="1:18" ht="12.75">
      <c r="A93" s="336"/>
      <c r="B93" s="337"/>
      <c r="C93" s="345"/>
      <c r="D93" s="346"/>
      <c r="E93" s="347"/>
      <c r="F93" s="156"/>
      <c r="G93" s="548"/>
      <c r="H93" s="346"/>
      <c r="I93" s="347"/>
      <c r="J93" s="156"/>
      <c r="K93" s="548"/>
      <c r="L93" s="346"/>
      <c r="M93" s="347"/>
      <c r="N93" s="156"/>
      <c r="O93" s="383"/>
      <c r="P93" s="348"/>
      <c r="Q93" s="347"/>
      <c r="R93" s="158"/>
    </row>
    <row r="94" spans="1:18" ht="12.75">
      <c r="A94" s="336"/>
      <c r="B94" s="337"/>
      <c r="C94" s="345" t="s">
        <v>553</v>
      </c>
      <c r="D94" s="346">
        <v>1653.14</v>
      </c>
      <c r="E94" s="347">
        <v>-354.88737495440137</v>
      </c>
      <c r="F94" s="156">
        <v>5.656338028169014</v>
      </c>
      <c r="G94" s="548"/>
      <c r="H94" s="346">
        <v>698.5100000000014</v>
      </c>
      <c r="I94" s="347">
        <v>343.0230000000007</v>
      </c>
      <c r="J94" s="156">
        <v>1.0379008746355685</v>
      </c>
      <c r="K94" s="548"/>
      <c r="L94" s="346">
        <v>14.490000000000062</v>
      </c>
      <c r="M94" s="347">
        <v>6.500000000000014</v>
      </c>
      <c r="N94" s="156">
        <v>1</v>
      </c>
      <c r="O94" s="383"/>
      <c r="P94" s="348">
        <v>2367.14</v>
      </c>
      <c r="Q94" s="347">
        <v>-6.364374954400645</v>
      </c>
      <c r="R94" s="183" t="s">
        <v>253</v>
      </c>
    </row>
    <row r="95" spans="1:18" ht="12.75">
      <c r="A95" s="336"/>
      <c r="B95" s="337"/>
      <c r="C95" s="345"/>
      <c r="D95" s="346"/>
      <c r="E95" s="347"/>
      <c r="F95" s="156"/>
      <c r="G95" s="548"/>
      <c r="H95" s="346"/>
      <c r="I95" s="347"/>
      <c r="J95" s="156"/>
      <c r="K95" s="548"/>
      <c r="L95" s="346"/>
      <c r="M95" s="347"/>
      <c r="N95" s="156"/>
      <c r="O95" s="383"/>
      <c r="P95" s="348"/>
      <c r="Q95" s="347"/>
      <c r="R95" s="158"/>
    </row>
    <row r="96" spans="1:18" ht="12.75">
      <c r="A96" s="336"/>
      <c r="B96" s="337"/>
      <c r="C96" s="337" t="s">
        <v>554</v>
      </c>
      <c r="D96" s="389">
        <v>22330.5</v>
      </c>
      <c r="E96" s="390">
        <v>20684.7718484564</v>
      </c>
      <c r="F96" s="160">
        <v>0.07957457094512932</v>
      </c>
      <c r="G96" s="156"/>
      <c r="H96" s="389">
        <v>5720.85</v>
      </c>
      <c r="I96" s="390">
        <v>3780.9</v>
      </c>
      <c r="J96" s="160">
        <v>0.5130917746627877</v>
      </c>
      <c r="K96" s="548"/>
      <c r="L96" s="389">
        <v>165.43</v>
      </c>
      <c r="M96" s="390">
        <v>117</v>
      </c>
      <c r="N96" s="160">
        <v>0.41025641025641024</v>
      </c>
      <c r="O96" s="383"/>
      <c r="P96" s="351">
        <v>28216.91</v>
      </c>
      <c r="Q96" s="390">
        <v>24582.671848456404</v>
      </c>
      <c r="R96" s="161">
        <v>0.1478257332302811</v>
      </c>
    </row>
    <row r="97" spans="1:18" ht="12.75">
      <c r="A97" s="336"/>
      <c r="B97" s="337"/>
      <c r="C97" s="337"/>
      <c r="D97" s="483"/>
      <c r="E97" s="356"/>
      <c r="F97" s="170"/>
      <c r="G97" s="442"/>
      <c r="H97" s="483"/>
      <c r="I97" s="356"/>
      <c r="J97" s="170"/>
      <c r="K97" s="442"/>
      <c r="L97" s="483"/>
      <c r="M97" s="356"/>
      <c r="N97" s="170"/>
      <c r="O97" s="378"/>
      <c r="P97" s="549"/>
      <c r="Q97" s="356"/>
      <c r="R97" s="192"/>
    </row>
    <row r="98" spans="1:18" ht="12.75">
      <c r="A98" s="293"/>
      <c r="B98" s="296"/>
      <c r="C98" s="296"/>
      <c r="D98" s="296"/>
      <c r="E98" s="550"/>
      <c r="F98" s="551"/>
      <c r="G98" s="552"/>
      <c r="H98" s="294"/>
      <c r="I98" s="294"/>
      <c r="J98" s="151"/>
      <c r="K98" s="553"/>
      <c r="L98" s="553"/>
      <c r="M98" s="554"/>
      <c r="N98" s="151"/>
      <c r="O98" s="297"/>
      <c r="P98" s="555"/>
      <c r="Q98" s="556"/>
      <c r="R98" s="193"/>
    </row>
    <row r="99" spans="1:18" ht="12.75">
      <c r="A99" s="442"/>
      <c r="B99" s="337"/>
      <c r="C99" s="337"/>
      <c r="D99" s="421"/>
      <c r="E99" s="422"/>
      <c r="F99" s="170"/>
      <c r="G99" s="170"/>
      <c r="H99" s="423"/>
      <c r="I99" s="412"/>
      <c r="J99" s="170"/>
      <c r="K99" s="170"/>
      <c r="L99" s="423"/>
      <c r="M99" s="412"/>
      <c r="N99" s="170"/>
      <c r="O99" s="345"/>
      <c r="P99" s="557"/>
      <c r="Q99" s="422"/>
      <c r="R99" s="170"/>
    </row>
    <row r="100" spans="2:18" ht="12.75">
      <c r="B100" s="284" t="s">
        <v>532</v>
      </c>
      <c r="C100" s="284"/>
      <c r="Q100" s="356"/>
      <c r="R100" s="356"/>
    </row>
    <row r="101" spans="2:18" ht="12.75">
      <c r="B101" s="284"/>
      <c r="C101" s="284"/>
      <c r="Q101" s="356"/>
      <c r="R101" s="356"/>
    </row>
    <row r="102" spans="2:18" ht="14.25">
      <c r="B102" s="414" t="s">
        <v>543</v>
      </c>
      <c r="C102" s="284"/>
      <c r="Q102" s="356"/>
      <c r="R102" s="356"/>
    </row>
    <row r="103" spans="2:18" ht="14.25">
      <c r="B103" s="414" t="s">
        <v>544</v>
      </c>
      <c r="C103" s="284"/>
      <c r="Q103" s="356"/>
      <c r="R103" s="356"/>
    </row>
    <row r="104" spans="2:18" ht="14.25">
      <c r="B104" s="415" t="s">
        <v>129</v>
      </c>
      <c r="C104" s="284"/>
      <c r="Q104" s="356"/>
      <c r="R104" s="356"/>
    </row>
    <row r="105" spans="2:18" ht="14.25">
      <c r="B105" s="507" t="s">
        <v>574</v>
      </c>
      <c r="C105" s="284"/>
      <c r="Q105" s="356"/>
      <c r="R105" s="356"/>
    </row>
    <row r="106" spans="2:18" ht="14.25">
      <c r="B106" s="414" t="s">
        <v>628</v>
      </c>
      <c r="C106" s="284"/>
      <c r="Q106" s="356"/>
      <c r="R106" s="356"/>
    </row>
    <row r="107" spans="2:18" ht="12.75">
      <c r="B107" s="283" t="s">
        <v>629</v>
      </c>
      <c r="C107" s="284"/>
      <c r="Q107" s="356"/>
      <c r="R107" s="356"/>
    </row>
    <row r="108" ht="15.75" customHeight="1">
      <c r="B108" s="558" t="s">
        <v>15</v>
      </c>
    </row>
    <row r="109" ht="11.25" customHeight="1">
      <c r="B109" s="283" t="s">
        <v>126</v>
      </c>
    </row>
    <row r="110" ht="14.25">
      <c r="B110" s="414" t="s">
        <v>17</v>
      </c>
    </row>
    <row r="111" ht="12.75">
      <c r="B111" s="283" t="s">
        <v>533</v>
      </c>
    </row>
    <row r="113" ht="6" customHeight="1"/>
    <row r="115" ht="6" customHeight="1"/>
    <row r="150" ht="6" customHeight="1"/>
    <row r="160" spans="19:22" ht="12.75">
      <c r="S160" s="170"/>
      <c r="T160" s="170"/>
      <c r="U160" s="170"/>
      <c r="V160" s="170"/>
    </row>
    <row r="161" spans="19:22" ht="12.75">
      <c r="S161" s="170"/>
      <c r="T161" s="170"/>
      <c r="U161" s="170"/>
      <c r="V161" s="170"/>
    </row>
    <row r="162" spans="19:22" ht="9" customHeight="1">
      <c r="S162" s="170"/>
      <c r="T162" s="170"/>
      <c r="U162" s="170"/>
      <c r="V162" s="170"/>
    </row>
    <row r="163" spans="19:22" ht="6" customHeight="1">
      <c r="S163" s="170"/>
      <c r="T163" s="170"/>
      <c r="U163" s="170"/>
      <c r="V163" s="170"/>
    </row>
    <row r="164" ht="12.75">
      <c r="S164" s="170"/>
    </row>
    <row r="165" ht="6" customHeight="1">
      <c r="S165" s="170"/>
    </row>
    <row r="166" ht="12.75">
      <c r="S166" s="170"/>
    </row>
    <row r="167" ht="12.75">
      <c r="S167" s="170"/>
    </row>
    <row r="168" ht="12.75">
      <c r="S168" s="170"/>
    </row>
    <row r="169" ht="6" customHeight="1">
      <c r="S169" s="170"/>
    </row>
    <row r="170" ht="12.75">
      <c r="S170" s="170"/>
    </row>
    <row r="171" ht="6" customHeight="1">
      <c r="S171" s="170"/>
    </row>
    <row r="172" ht="12.75">
      <c r="S172" s="170"/>
    </row>
    <row r="173" ht="12.75">
      <c r="S173" s="170"/>
    </row>
    <row r="174" ht="12.75">
      <c r="S174" s="170"/>
    </row>
    <row r="175" ht="12.75">
      <c r="S175" s="170"/>
    </row>
    <row r="176" ht="12.75">
      <c r="S176" s="170"/>
    </row>
    <row r="177" ht="12.75">
      <c r="S177" s="170"/>
    </row>
    <row r="178" ht="12.75">
      <c r="S178" s="170"/>
    </row>
    <row r="179" ht="6.75" customHeight="1">
      <c r="S179" s="170"/>
    </row>
    <row r="180" ht="12.75">
      <c r="S180" s="170"/>
    </row>
    <row r="181" ht="12.75">
      <c r="S181" s="170"/>
    </row>
    <row r="182" ht="12.75">
      <c r="S182" s="170"/>
    </row>
    <row r="183" ht="6" customHeight="1">
      <c r="S183" s="170"/>
    </row>
    <row r="184" ht="12.75">
      <c r="S184" s="170"/>
    </row>
    <row r="185" ht="6" customHeight="1">
      <c r="S185" s="170"/>
    </row>
    <row r="186" ht="12.75">
      <c r="S186" s="170"/>
    </row>
    <row r="187" ht="12.75">
      <c r="S187" s="170"/>
    </row>
    <row r="188" ht="12.75">
      <c r="S188" s="170"/>
    </row>
    <row r="189" ht="7.5" customHeight="1">
      <c r="S189" s="170"/>
    </row>
    <row r="190" ht="12.75">
      <c r="S190" s="170"/>
    </row>
    <row r="191" ht="6" customHeight="1">
      <c r="S191" s="170"/>
    </row>
    <row r="192" ht="12.75">
      <c r="S192" s="170"/>
    </row>
    <row r="193" ht="12.75">
      <c r="S193" s="170"/>
    </row>
    <row r="194" ht="12.75">
      <c r="S194" s="170"/>
    </row>
    <row r="195" ht="12.75">
      <c r="S195" s="170"/>
    </row>
    <row r="196" ht="6" customHeight="1">
      <c r="S196" s="170"/>
    </row>
    <row r="197" ht="12.75">
      <c r="S197" s="170"/>
    </row>
    <row r="198" ht="12.75">
      <c r="S198" s="170"/>
    </row>
    <row r="199" ht="12.75">
      <c r="S199" s="170"/>
    </row>
    <row r="200" ht="6" customHeight="1">
      <c r="S200" s="170"/>
    </row>
    <row r="201" ht="12.75">
      <c r="S201" s="170"/>
    </row>
    <row r="202" ht="6" customHeight="1">
      <c r="S202" s="170"/>
    </row>
    <row r="203" ht="12.75">
      <c r="S203" s="170"/>
    </row>
    <row r="204" ht="12.75">
      <c r="S204" s="170"/>
    </row>
    <row r="205" ht="12.75">
      <c r="S205" s="170"/>
    </row>
    <row r="206" ht="12.75">
      <c r="S206" s="170"/>
    </row>
    <row r="207" ht="6" customHeight="1">
      <c r="S207" s="170"/>
    </row>
    <row r="208" ht="12.75">
      <c r="S208" s="170"/>
    </row>
    <row r="209" ht="12.75">
      <c r="S209" s="170"/>
    </row>
    <row r="210" ht="12.75">
      <c r="S210" s="170"/>
    </row>
    <row r="211" ht="6" customHeight="1">
      <c r="S211" s="170"/>
    </row>
    <row r="212" ht="12.75">
      <c r="S212" s="170"/>
    </row>
    <row r="213" ht="6" customHeight="1">
      <c r="S213" s="170"/>
    </row>
    <row r="214" ht="12.75">
      <c r="S214" s="170"/>
    </row>
    <row r="215" ht="12.75">
      <c r="S215" s="170"/>
    </row>
    <row r="216" ht="12.75">
      <c r="S216" s="170"/>
    </row>
    <row r="217" ht="12.75">
      <c r="S217" s="170"/>
    </row>
    <row r="218" ht="6" customHeight="1">
      <c r="S218" s="170"/>
    </row>
    <row r="219" ht="12.75">
      <c r="S219" s="170"/>
    </row>
    <row r="220" ht="12.75">
      <c r="S220" s="170"/>
    </row>
    <row r="221" ht="12.75">
      <c r="S221" s="170"/>
    </row>
    <row r="222" ht="12.75">
      <c r="S222" s="170"/>
    </row>
    <row r="223" ht="12.75">
      <c r="S223" s="170"/>
    </row>
    <row r="224" ht="4.5" customHeight="1">
      <c r="S224" s="170"/>
    </row>
    <row r="225" ht="12.75">
      <c r="S225" s="170"/>
    </row>
    <row r="226" ht="12.75">
      <c r="S226" s="170"/>
    </row>
    <row r="227" ht="12.75">
      <c r="S227" s="170"/>
    </row>
    <row r="228" ht="12.75">
      <c r="S228" s="170"/>
    </row>
    <row r="229" ht="12.75">
      <c r="S229" s="170"/>
    </row>
    <row r="230" ht="6" customHeight="1">
      <c r="S230" s="170"/>
    </row>
    <row r="231" ht="12.75">
      <c r="S231" s="170"/>
    </row>
    <row r="232" ht="12.75">
      <c r="S232" s="170"/>
    </row>
    <row r="233" ht="12.75">
      <c r="S233" s="170"/>
    </row>
    <row r="234" ht="12.75">
      <c r="S234" s="170"/>
    </row>
  </sheetData>
  <conditionalFormatting sqref="A1:IV65536">
    <cfRule type="cellIs" priority="1" dxfId="0" operator="between" stopIfTrue="1">
      <formula>-10000000</formula>
      <formula>10000000</formula>
    </cfRule>
  </conditionalFormatting>
  <printOptions/>
  <pageMargins left="0.75" right="0.75" top="1" bottom="1" header="0.5" footer="0.5"/>
  <pageSetup fitToHeight="1" fitToWidth="1" horizontalDpi="600" verticalDpi="600" orientation="portrait" paperSize="9" scale="48" r:id="rId1"/>
</worksheet>
</file>

<file path=xl/worksheets/sheet23.xml><?xml version="1.0" encoding="utf-8"?>
<worksheet xmlns="http://schemas.openxmlformats.org/spreadsheetml/2006/main" xmlns:r="http://schemas.openxmlformats.org/officeDocument/2006/relationships">
  <sheetPr>
    <pageSetUpPr fitToPage="1"/>
  </sheetPr>
  <dimension ref="A1:V234"/>
  <sheetViews>
    <sheetView zoomScale="75" zoomScaleNormal="75" workbookViewId="0" topLeftCell="A1">
      <selection activeCell="A1" sqref="A1"/>
    </sheetView>
  </sheetViews>
  <sheetFormatPr defaultColWidth="9.00390625" defaultRowHeight="14.25"/>
  <cols>
    <col min="1" max="1" width="1.875" style="281" customWidth="1"/>
    <col min="2" max="2" width="2.75390625" style="281" customWidth="1"/>
    <col min="3" max="3" width="36.875" style="281" customWidth="1"/>
    <col min="4" max="4" width="9.50390625" style="281" customWidth="1"/>
    <col min="5" max="5" width="9.25390625" style="281" customWidth="1"/>
    <col min="6" max="6" width="7.625" style="281" customWidth="1"/>
    <col min="7" max="7" width="1.75390625" style="281" customWidth="1"/>
    <col min="8" max="9" width="9.50390625" style="281" customWidth="1"/>
    <col min="10" max="10" width="7.875" style="281" customWidth="1"/>
    <col min="11" max="11" width="1.625" style="281" customWidth="1"/>
    <col min="12" max="12" width="9.50390625" style="281" customWidth="1"/>
    <col min="13" max="13" width="8.75390625" style="281" customWidth="1"/>
    <col min="14" max="14" width="8.25390625" style="281" customWidth="1"/>
    <col min="15" max="15" width="1.75390625" style="281" customWidth="1"/>
    <col min="16" max="16" width="9.875" style="281" customWidth="1"/>
    <col min="17" max="17" width="9.25390625" style="281" customWidth="1"/>
    <col min="18" max="18" width="8.375" style="281" customWidth="1"/>
    <col min="19" max="16384" width="9.00390625" style="281" customWidth="1"/>
  </cols>
  <sheetData>
    <row r="1" spans="5:18" ht="18">
      <c r="E1" s="282"/>
      <c r="F1" s="282"/>
      <c r="G1" s="283"/>
      <c r="I1" s="510"/>
      <c r="J1" s="283"/>
      <c r="K1" s="283"/>
      <c r="L1" s="283"/>
      <c r="M1" s="283"/>
      <c r="N1" s="283"/>
      <c r="O1" s="283"/>
      <c r="P1" s="284"/>
      <c r="Q1" s="283"/>
      <c r="R1" s="285" t="s">
        <v>580</v>
      </c>
    </row>
    <row r="2" spans="1:18" ht="12.75">
      <c r="A2" s="286"/>
      <c r="B2" s="287"/>
      <c r="C2" s="287"/>
      <c r="D2" s="287"/>
      <c r="E2" s="287"/>
      <c r="F2" s="287"/>
      <c r="G2" s="287"/>
      <c r="H2" s="287"/>
      <c r="I2" s="287"/>
      <c r="J2" s="287"/>
      <c r="K2" s="287"/>
      <c r="L2" s="287"/>
      <c r="M2" s="287"/>
      <c r="N2" s="287"/>
      <c r="O2" s="287"/>
      <c r="P2" s="288"/>
      <c r="Q2" s="287"/>
      <c r="R2" s="289"/>
    </row>
    <row r="3" spans="1:18" ht="18">
      <c r="A3" s="290" t="s">
        <v>130</v>
      </c>
      <c r="B3" s="291"/>
      <c r="C3" s="291"/>
      <c r="D3" s="291"/>
      <c r="E3" s="291"/>
      <c r="F3" s="291"/>
      <c r="G3" s="291"/>
      <c r="H3" s="291"/>
      <c r="I3" s="291"/>
      <c r="J3" s="291"/>
      <c r="K3" s="291"/>
      <c r="L3" s="291"/>
      <c r="M3" s="291"/>
      <c r="N3" s="291"/>
      <c r="O3" s="291"/>
      <c r="P3" s="291"/>
      <c r="Q3" s="291"/>
      <c r="R3" s="292"/>
    </row>
    <row r="4" spans="1:18" ht="12.75">
      <c r="A4" s="293"/>
      <c r="B4" s="294"/>
      <c r="C4" s="294"/>
      <c r="D4" s="294"/>
      <c r="E4" s="294"/>
      <c r="F4" s="294"/>
      <c r="G4" s="294"/>
      <c r="H4" s="294"/>
      <c r="I4" s="294"/>
      <c r="J4" s="294"/>
      <c r="K4" s="294"/>
      <c r="L4" s="294"/>
      <c r="M4" s="294"/>
      <c r="N4" s="294"/>
      <c r="O4" s="294"/>
      <c r="P4" s="296"/>
      <c r="Q4" s="294"/>
      <c r="R4" s="297"/>
    </row>
    <row r="5" spans="1:18" ht="12.75">
      <c r="A5" s="442"/>
      <c r="B5" s="345"/>
      <c r="C5" s="345"/>
      <c r="D5" s="345"/>
      <c r="E5" s="345"/>
      <c r="F5" s="345"/>
      <c r="G5" s="345"/>
      <c r="H5" s="345"/>
      <c r="I5" s="345"/>
      <c r="J5" s="345"/>
      <c r="K5" s="345"/>
      <c r="L5" s="345"/>
      <c r="M5" s="345"/>
      <c r="N5" s="345"/>
      <c r="O5" s="345"/>
      <c r="P5" s="337"/>
      <c r="Q5" s="345"/>
      <c r="R5" s="345"/>
    </row>
    <row r="6" spans="1:18" ht="20.25" customHeight="1">
      <c r="A6" s="357" t="s">
        <v>508</v>
      </c>
      <c r="B6" s="357"/>
      <c r="C6" s="304"/>
      <c r="D6" s="304"/>
      <c r="E6" s="304"/>
      <c r="F6" s="304"/>
      <c r="G6" s="304"/>
      <c r="H6" s="304"/>
      <c r="I6" s="304"/>
      <c r="J6" s="304"/>
      <c r="K6" s="304"/>
      <c r="L6" s="304"/>
      <c r="M6" s="304"/>
      <c r="N6" s="304"/>
      <c r="O6" s="304"/>
      <c r="P6" s="299"/>
      <c r="Q6" s="358"/>
      <c r="R6" s="304"/>
    </row>
    <row r="7" spans="1:18" ht="20.25" customHeight="1">
      <c r="A7" s="345"/>
      <c r="B7" s="345"/>
      <c r="C7" s="345"/>
      <c r="D7" s="345"/>
      <c r="E7" s="345"/>
      <c r="F7" s="345"/>
      <c r="G7" s="345"/>
      <c r="H7" s="345"/>
      <c r="I7" s="345"/>
      <c r="J7" s="345"/>
      <c r="K7" s="345"/>
      <c r="L7" s="345"/>
      <c r="M7" s="345"/>
      <c r="N7" s="345"/>
      <c r="O7" s="345"/>
      <c r="P7" s="337"/>
      <c r="Q7" s="355"/>
      <c r="R7" s="345"/>
    </row>
    <row r="8" spans="1:18" ht="18.75">
      <c r="A8" s="311"/>
      <c r="B8" s="359"/>
      <c r="C8" s="359"/>
      <c r="D8" s="313" t="s">
        <v>509</v>
      </c>
      <c r="E8" s="313"/>
      <c r="F8" s="313"/>
      <c r="G8" s="313"/>
      <c r="H8" s="313" t="s">
        <v>510</v>
      </c>
      <c r="I8" s="313"/>
      <c r="J8" s="313"/>
      <c r="K8" s="313"/>
      <c r="L8" s="313" t="s">
        <v>219</v>
      </c>
      <c r="M8" s="313"/>
      <c r="N8" s="313"/>
      <c r="O8" s="360"/>
      <c r="P8" s="315" t="s">
        <v>535</v>
      </c>
      <c r="Q8" s="361"/>
      <c r="R8" s="316"/>
    </row>
    <row r="9" spans="1:18" ht="15.75">
      <c r="A9" s="317"/>
      <c r="B9" s="447"/>
      <c r="C9" s="447"/>
      <c r="D9" s="511" t="s">
        <v>134</v>
      </c>
      <c r="E9" s="511" t="s">
        <v>136</v>
      </c>
      <c r="F9" s="512" t="s">
        <v>505</v>
      </c>
      <c r="G9" s="512"/>
      <c r="H9" s="511" t="s">
        <v>134</v>
      </c>
      <c r="I9" s="511" t="s">
        <v>136</v>
      </c>
      <c r="J9" s="512" t="s">
        <v>505</v>
      </c>
      <c r="K9" s="512"/>
      <c r="L9" s="511" t="s">
        <v>134</v>
      </c>
      <c r="M9" s="511" t="s">
        <v>136</v>
      </c>
      <c r="N9" s="512" t="s">
        <v>505</v>
      </c>
      <c r="O9" s="513"/>
      <c r="P9" s="511" t="s">
        <v>134</v>
      </c>
      <c r="Q9" s="511" t="s">
        <v>136</v>
      </c>
      <c r="R9" s="514" t="s">
        <v>505</v>
      </c>
    </row>
    <row r="10" spans="1:18" ht="15.75">
      <c r="A10" s="367"/>
      <c r="B10" s="368"/>
      <c r="C10" s="368"/>
      <c r="D10" s="369" t="s">
        <v>175</v>
      </c>
      <c r="E10" s="369" t="s">
        <v>175</v>
      </c>
      <c r="F10" s="369"/>
      <c r="G10" s="369"/>
      <c r="H10" s="369" t="s">
        <v>175</v>
      </c>
      <c r="I10" s="369" t="s">
        <v>175</v>
      </c>
      <c r="J10" s="369"/>
      <c r="K10" s="369"/>
      <c r="L10" s="369" t="s">
        <v>175</v>
      </c>
      <c r="M10" s="369" t="s">
        <v>175</v>
      </c>
      <c r="N10" s="370"/>
      <c r="O10" s="371"/>
      <c r="P10" s="372" t="s">
        <v>175</v>
      </c>
      <c r="Q10" s="373" t="s">
        <v>175</v>
      </c>
      <c r="R10" s="374"/>
    </row>
    <row r="11" spans="1:18" ht="12.75">
      <c r="A11" s="336"/>
      <c r="B11" s="375"/>
      <c r="C11" s="375"/>
      <c r="D11" s="376"/>
      <c r="E11" s="376"/>
      <c r="F11" s="376"/>
      <c r="G11" s="376"/>
      <c r="H11" s="376"/>
      <c r="I11" s="376"/>
      <c r="J11" s="376"/>
      <c r="K11" s="343"/>
      <c r="L11" s="376"/>
      <c r="M11" s="376"/>
      <c r="N11" s="377"/>
      <c r="O11" s="378"/>
      <c r="P11" s="379"/>
      <c r="Q11" s="355"/>
      <c r="R11" s="378"/>
    </row>
    <row r="12" spans="1:18" ht="14.25">
      <c r="A12" s="336"/>
      <c r="B12" s="337" t="s">
        <v>10</v>
      </c>
      <c r="C12" s="380"/>
      <c r="D12" s="376"/>
      <c r="E12" s="376"/>
      <c r="F12" s="376"/>
      <c r="G12" s="376"/>
      <c r="H12" s="376"/>
      <c r="I12" s="376"/>
      <c r="J12" s="376"/>
      <c r="K12" s="343"/>
      <c r="L12" s="376"/>
      <c r="M12" s="376"/>
      <c r="N12" s="376"/>
      <c r="O12" s="378"/>
      <c r="P12" s="379"/>
      <c r="Q12" s="355"/>
      <c r="R12" s="378"/>
    </row>
    <row r="13" spans="1:18" ht="12.75">
      <c r="A13" s="336"/>
      <c r="B13" s="337"/>
      <c r="C13" s="380"/>
      <c r="D13" s="376"/>
      <c r="E13" s="376"/>
      <c r="F13" s="376"/>
      <c r="G13" s="376"/>
      <c r="H13" s="376"/>
      <c r="I13" s="376"/>
      <c r="J13" s="376"/>
      <c r="K13" s="343"/>
      <c r="L13" s="376"/>
      <c r="M13" s="376"/>
      <c r="N13" s="376"/>
      <c r="O13" s="378"/>
      <c r="P13" s="379"/>
      <c r="Q13" s="345"/>
      <c r="R13" s="378"/>
    </row>
    <row r="14" spans="1:18" ht="12.75">
      <c r="A14" s="336"/>
      <c r="B14" s="381" t="s">
        <v>536</v>
      </c>
      <c r="C14" s="381"/>
      <c r="D14" s="345"/>
      <c r="E14" s="345"/>
      <c r="F14" s="345"/>
      <c r="G14" s="376"/>
      <c r="H14" s="345"/>
      <c r="I14" s="345"/>
      <c r="J14" s="345"/>
      <c r="K14" s="343"/>
      <c r="L14" s="345"/>
      <c r="M14" s="345"/>
      <c r="N14" s="345"/>
      <c r="O14" s="378"/>
      <c r="P14" s="379"/>
      <c r="Q14" s="345"/>
      <c r="R14" s="378"/>
    </row>
    <row r="15" spans="1:18" ht="12.75">
      <c r="A15" s="336"/>
      <c r="B15" s="382" t="s">
        <v>511</v>
      </c>
      <c r="C15" s="382"/>
      <c r="D15" s="346">
        <v>3</v>
      </c>
      <c r="E15" s="347">
        <v>3</v>
      </c>
      <c r="F15" s="156">
        <v>0</v>
      </c>
      <c r="G15" s="343"/>
      <c r="H15" s="346">
        <v>3</v>
      </c>
      <c r="I15" s="347">
        <v>2</v>
      </c>
      <c r="J15" s="156">
        <v>0.5</v>
      </c>
      <c r="K15" s="343"/>
      <c r="L15" s="346">
        <v>6</v>
      </c>
      <c r="M15" s="347">
        <v>5</v>
      </c>
      <c r="N15" s="156">
        <v>0.2</v>
      </c>
      <c r="O15" s="383"/>
      <c r="P15" s="346">
        <v>3.5</v>
      </c>
      <c r="Q15" s="385">
        <v>2.1</v>
      </c>
      <c r="R15" s="158">
        <v>1</v>
      </c>
    </row>
    <row r="16" spans="1:18" ht="12.75">
      <c r="A16" s="336"/>
      <c r="B16" s="382" t="s">
        <v>512</v>
      </c>
      <c r="C16" s="382"/>
      <c r="D16" s="346">
        <v>52</v>
      </c>
      <c r="E16" s="347">
        <v>196</v>
      </c>
      <c r="F16" s="156">
        <v>-0.7346938775510204</v>
      </c>
      <c r="G16" s="343"/>
      <c r="H16" s="346">
        <v>46</v>
      </c>
      <c r="I16" s="347">
        <v>24</v>
      </c>
      <c r="J16" s="156">
        <v>0.9166666666666666</v>
      </c>
      <c r="K16" s="343"/>
      <c r="L16" s="346">
        <v>98</v>
      </c>
      <c r="M16" s="347">
        <v>220</v>
      </c>
      <c r="N16" s="156">
        <v>-0.5545454545454546</v>
      </c>
      <c r="O16" s="383"/>
      <c r="P16" s="346">
        <v>51.2</v>
      </c>
      <c r="Q16" s="385">
        <v>43.6</v>
      </c>
      <c r="R16" s="158">
        <v>0.1590909090909091</v>
      </c>
    </row>
    <row r="17" spans="1:18" ht="12.75">
      <c r="A17" s="336"/>
      <c r="B17" s="382" t="s">
        <v>327</v>
      </c>
      <c r="C17" s="382"/>
      <c r="D17" s="346">
        <v>3</v>
      </c>
      <c r="E17" s="347">
        <v>4</v>
      </c>
      <c r="F17" s="156">
        <v>-0.25</v>
      </c>
      <c r="G17" s="343"/>
      <c r="H17" s="346">
        <v>1</v>
      </c>
      <c r="I17" s="347">
        <v>1</v>
      </c>
      <c r="J17" s="156">
        <v>0</v>
      </c>
      <c r="K17" s="343"/>
      <c r="L17" s="346">
        <v>4</v>
      </c>
      <c r="M17" s="347">
        <v>5</v>
      </c>
      <c r="N17" s="156">
        <v>-0.2</v>
      </c>
      <c r="O17" s="383"/>
      <c r="P17" s="346">
        <v>1.5</v>
      </c>
      <c r="Q17" s="385">
        <v>1.2</v>
      </c>
      <c r="R17" s="158">
        <v>1</v>
      </c>
    </row>
    <row r="18" spans="1:18" ht="12.75">
      <c r="A18" s="336"/>
      <c r="B18" s="382" t="s">
        <v>513</v>
      </c>
      <c r="C18" s="382"/>
      <c r="D18" s="346">
        <v>201</v>
      </c>
      <c r="E18" s="347">
        <v>271</v>
      </c>
      <c r="F18" s="156">
        <v>-0.25830258302583026</v>
      </c>
      <c r="G18" s="343"/>
      <c r="H18" s="346">
        <v>0</v>
      </c>
      <c r="I18" s="347">
        <v>0</v>
      </c>
      <c r="J18" s="156" t="s">
        <v>253</v>
      </c>
      <c r="K18" s="343"/>
      <c r="L18" s="346">
        <v>201</v>
      </c>
      <c r="M18" s="347">
        <v>271</v>
      </c>
      <c r="N18" s="156">
        <v>-0.25830258302583026</v>
      </c>
      <c r="O18" s="383"/>
      <c r="P18" s="515">
        <v>20.1</v>
      </c>
      <c r="Q18" s="347">
        <v>27.1</v>
      </c>
      <c r="R18" s="158">
        <v>-0.25925925925925924</v>
      </c>
    </row>
    <row r="19" spans="1:18" ht="12.75">
      <c r="A19" s="336"/>
      <c r="B19" s="386" t="s">
        <v>514</v>
      </c>
      <c r="C19" s="386"/>
      <c r="D19" s="387">
        <v>259</v>
      </c>
      <c r="E19" s="388">
        <v>474</v>
      </c>
      <c r="F19" s="162">
        <v>-0.45358649789029537</v>
      </c>
      <c r="G19" s="343"/>
      <c r="H19" s="387">
        <v>50</v>
      </c>
      <c r="I19" s="388">
        <v>27</v>
      </c>
      <c r="J19" s="162">
        <v>0.8518518518518519</v>
      </c>
      <c r="K19" s="343"/>
      <c r="L19" s="387">
        <v>309</v>
      </c>
      <c r="M19" s="388">
        <v>501</v>
      </c>
      <c r="N19" s="162">
        <v>-0.38323353293413176</v>
      </c>
      <c r="O19" s="383"/>
      <c r="P19" s="387">
        <v>76.3</v>
      </c>
      <c r="Q19" s="388">
        <v>74</v>
      </c>
      <c r="R19" s="163">
        <v>0.02702702702702703</v>
      </c>
    </row>
    <row r="20" spans="1:18" ht="12.75">
      <c r="A20" s="336"/>
      <c r="B20" s="382" t="s">
        <v>515</v>
      </c>
      <c r="C20" s="382"/>
      <c r="D20" s="346">
        <v>0</v>
      </c>
      <c r="E20" s="347">
        <v>280</v>
      </c>
      <c r="F20" s="159" t="s">
        <v>253</v>
      </c>
      <c r="G20" s="343"/>
      <c r="H20" s="346">
        <v>0</v>
      </c>
      <c r="I20" s="347">
        <v>0</v>
      </c>
      <c r="J20" s="159" t="s">
        <v>253</v>
      </c>
      <c r="K20" s="343"/>
      <c r="L20" s="346">
        <v>0</v>
      </c>
      <c r="M20" s="347">
        <v>280</v>
      </c>
      <c r="N20" s="159" t="s">
        <v>253</v>
      </c>
      <c r="O20" s="383"/>
      <c r="P20" s="346">
        <v>0</v>
      </c>
      <c r="Q20" s="347">
        <v>28</v>
      </c>
      <c r="R20" s="183" t="s">
        <v>253</v>
      </c>
    </row>
    <row r="21" spans="1:18" ht="12.75">
      <c r="A21" s="336"/>
      <c r="B21" s="337" t="s">
        <v>219</v>
      </c>
      <c r="C21" s="337"/>
      <c r="D21" s="389">
        <v>259</v>
      </c>
      <c r="E21" s="390">
        <v>754</v>
      </c>
      <c r="F21" s="160">
        <v>-0.656498673740053</v>
      </c>
      <c r="G21" s="343"/>
      <c r="H21" s="389">
        <v>50</v>
      </c>
      <c r="I21" s="390">
        <v>27</v>
      </c>
      <c r="J21" s="160">
        <v>0.8518518518518519</v>
      </c>
      <c r="K21" s="343"/>
      <c r="L21" s="389">
        <v>309</v>
      </c>
      <c r="M21" s="390">
        <v>781</v>
      </c>
      <c r="N21" s="160">
        <v>-0.6043533930857875</v>
      </c>
      <c r="O21" s="383"/>
      <c r="P21" s="389">
        <v>76.3</v>
      </c>
      <c r="Q21" s="390">
        <v>102</v>
      </c>
      <c r="R21" s="161">
        <v>-0.2549019607843137</v>
      </c>
    </row>
    <row r="22" spans="1:18" ht="12.75">
      <c r="A22" s="336"/>
      <c r="B22" s="345"/>
      <c r="C22" s="345"/>
      <c r="D22" s="338"/>
      <c r="E22" s="339"/>
      <c r="F22" s="391"/>
      <c r="G22" s="343"/>
      <c r="H22" s="338"/>
      <c r="I22" s="339"/>
      <c r="J22" s="391"/>
      <c r="K22" s="343"/>
      <c r="L22" s="338"/>
      <c r="M22" s="339"/>
      <c r="N22" s="391"/>
      <c r="O22" s="383"/>
      <c r="P22" s="392"/>
      <c r="Q22" s="393"/>
      <c r="R22" s="158"/>
    </row>
    <row r="23" spans="1:18" ht="12.75">
      <c r="A23" s="336"/>
      <c r="B23" s="381" t="s">
        <v>516</v>
      </c>
      <c r="C23" s="381"/>
      <c r="D23" s="338"/>
      <c r="E23" s="339"/>
      <c r="F23" s="391"/>
      <c r="G23" s="343"/>
      <c r="H23" s="338"/>
      <c r="I23" s="339"/>
      <c r="J23" s="391"/>
      <c r="K23" s="343"/>
      <c r="L23" s="338"/>
      <c r="M23" s="339"/>
      <c r="N23" s="391"/>
      <c r="O23" s="383"/>
      <c r="P23" s="392"/>
      <c r="Q23" s="393"/>
      <c r="R23" s="158"/>
    </row>
    <row r="24" spans="1:18" ht="12.75">
      <c r="A24" s="336"/>
      <c r="B24" s="382" t="s">
        <v>511</v>
      </c>
      <c r="C24" s="382"/>
      <c r="D24" s="346">
        <v>16</v>
      </c>
      <c r="E24" s="347">
        <v>17</v>
      </c>
      <c r="F24" s="156">
        <v>-0.058823529411764705</v>
      </c>
      <c r="G24" s="343"/>
      <c r="H24" s="346">
        <v>7</v>
      </c>
      <c r="I24" s="347">
        <v>6</v>
      </c>
      <c r="J24" s="156">
        <v>0.16666666666666666</v>
      </c>
      <c r="K24" s="343"/>
      <c r="L24" s="346">
        <v>23</v>
      </c>
      <c r="M24" s="347">
        <v>23</v>
      </c>
      <c r="N24" s="156">
        <v>0</v>
      </c>
      <c r="O24" s="383"/>
      <c r="P24" s="346">
        <v>8.49</v>
      </c>
      <c r="Q24" s="385">
        <v>7.81</v>
      </c>
      <c r="R24" s="158">
        <v>0</v>
      </c>
    </row>
    <row r="25" spans="1:18" ht="12.75">
      <c r="A25" s="336"/>
      <c r="B25" s="382" t="s">
        <v>512</v>
      </c>
      <c r="C25" s="382"/>
      <c r="D25" s="346">
        <v>11</v>
      </c>
      <c r="E25" s="347">
        <v>12</v>
      </c>
      <c r="F25" s="156">
        <v>-0.08333333333333333</v>
      </c>
      <c r="G25" s="343"/>
      <c r="H25" s="346">
        <v>1</v>
      </c>
      <c r="I25" s="347">
        <v>2</v>
      </c>
      <c r="J25" s="156">
        <v>-0.5</v>
      </c>
      <c r="K25" s="343"/>
      <c r="L25" s="346">
        <v>12</v>
      </c>
      <c r="M25" s="347">
        <v>14</v>
      </c>
      <c r="N25" s="156">
        <v>-0.14285714285714285</v>
      </c>
      <c r="O25" s="383"/>
      <c r="P25" s="346">
        <v>2.1</v>
      </c>
      <c r="Q25" s="347">
        <v>3.2</v>
      </c>
      <c r="R25" s="158">
        <v>-0.3333333333333333</v>
      </c>
    </row>
    <row r="26" spans="1:18" ht="12.75">
      <c r="A26" s="336"/>
      <c r="B26" s="382" t="s">
        <v>327</v>
      </c>
      <c r="C26" s="382"/>
      <c r="D26" s="346">
        <v>207</v>
      </c>
      <c r="E26" s="347">
        <v>234</v>
      </c>
      <c r="F26" s="156">
        <v>-0.11538461538461539</v>
      </c>
      <c r="G26" s="343"/>
      <c r="H26" s="346">
        <v>9</v>
      </c>
      <c r="I26" s="347">
        <v>8</v>
      </c>
      <c r="J26" s="156">
        <v>0.125</v>
      </c>
      <c r="K26" s="343"/>
      <c r="L26" s="346">
        <v>216</v>
      </c>
      <c r="M26" s="347">
        <v>242</v>
      </c>
      <c r="N26" s="156">
        <v>-0.10743801652892562</v>
      </c>
      <c r="O26" s="383"/>
      <c r="P26" s="346">
        <v>29.7</v>
      </c>
      <c r="Q26" s="347">
        <v>31.4</v>
      </c>
      <c r="R26" s="158">
        <v>-0.03225806451612903</v>
      </c>
    </row>
    <row r="27" spans="1:18" ht="12.75">
      <c r="A27" s="336"/>
      <c r="B27" s="382" t="s">
        <v>513</v>
      </c>
      <c r="C27" s="382"/>
      <c r="D27" s="346">
        <v>151</v>
      </c>
      <c r="E27" s="347">
        <v>239</v>
      </c>
      <c r="F27" s="156">
        <v>-0.3682008368200837</v>
      </c>
      <c r="G27" s="343"/>
      <c r="H27" s="346">
        <v>0</v>
      </c>
      <c r="I27" s="347">
        <v>0</v>
      </c>
      <c r="J27" s="159" t="s">
        <v>253</v>
      </c>
      <c r="K27" s="343"/>
      <c r="L27" s="346">
        <v>151</v>
      </c>
      <c r="M27" s="347">
        <v>239</v>
      </c>
      <c r="N27" s="156">
        <v>-0.3682008368200837</v>
      </c>
      <c r="O27" s="383"/>
      <c r="P27" s="346">
        <v>15.1</v>
      </c>
      <c r="Q27" s="347">
        <v>23.9</v>
      </c>
      <c r="R27" s="158">
        <v>-0.375</v>
      </c>
    </row>
    <row r="28" spans="1:18" ht="12.75">
      <c r="A28" s="336"/>
      <c r="B28" s="382" t="s">
        <v>517</v>
      </c>
      <c r="C28" s="382"/>
      <c r="D28" s="346">
        <v>86</v>
      </c>
      <c r="E28" s="347">
        <v>71</v>
      </c>
      <c r="F28" s="156">
        <v>0.2112676056338028</v>
      </c>
      <c r="G28" s="343"/>
      <c r="H28" s="346">
        <v>0</v>
      </c>
      <c r="I28" s="347">
        <v>0</v>
      </c>
      <c r="J28" s="159" t="s">
        <v>253</v>
      </c>
      <c r="K28" s="343"/>
      <c r="L28" s="346">
        <v>86</v>
      </c>
      <c r="M28" s="347">
        <v>71</v>
      </c>
      <c r="N28" s="156">
        <v>0.2112676056338028</v>
      </c>
      <c r="O28" s="383"/>
      <c r="P28" s="394">
        <v>8.6</v>
      </c>
      <c r="Q28" s="347">
        <v>6.9</v>
      </c>
      <c r="R28" s="158">
        <v>0.2857142857142857</v>
      </c>
    </row>
    <row r="29" spans="1:18" ht="12.75">
      <c r="A29" s="336"/>
      <c r="B29" s="386" t="s">
        <v>514</v>
      </c>
      <c r="C29" s="386"/>
      <c r="D29" s="387">
        <v>471</v>
      </c>
      <c r="E29" s="388">
        <v>573</v>
      </c>
      <c r="F29" s="162">
        <v>-0.17801047120418848</v>
      </c>
      <c r="G29" s="343"/>
      <c r="H29" s="387">
        <v>17</v>
      </c>
      <c r="I29" s="388">
        <v>16</v>
      </c>
      <c r="J29" s="162">
        <v>0.0625</v>
      </c>
      <c r="K29" s="343"/>
      <c r="L29" s="387">
        <v>488</v>
      </c>
      <c r="M29" s="388">
        <v>589</v>
      </c>
      <c r="N29" s="162">
        <v>-0.17147707979626486</v>
      </c>
      <c r="O29" s="383"/>
      <c r="P29" s="346">
        <v>63.99</v>
      </c>
      <c r="Q29" s="388">
        <v>73.21</v>
      </c>
      <c r="R29" s="163">
        <v>-0.1232876712328767</v>
      </c>
    </row>
    <row r="30" spans="1:18" ht="12.75">
      <c r="A30" s="336"/>
      <c r="B30" s="382" t="s">
        <v>515</v>
      </c>
      <c r="C30" s="382"/>
      <c r="D30" s="346">
        <v>0</v>
      </c>
      <c r="E30" s="347">
        <v>60</v>
      </c>
      <c r="F30" s="159" t="s">
        <v>253</v>
      </c>
      <c r="G30" s="343"/>
      <c r="H30" s="346">
        <v>0</v>
      </c>
      <c r="I30" s="347">
        <v>0</v>
      </c>
      <c r="J30" s="159" t="s">
        <v>253</v>
      </c>
      <c r="K30" s="343"/>
      <c r="L30" s="346">
        <v>0</v>
      </c>
      <c r="M30" s="347">
        <v>60</v>
      </c>
      <c r="N30" s="159" t="s">
        <v>253</v>
      </c>
      <c r="O30" s="383"/>
      <c r="P30" s="384">
        <v>0</v>
      </c>
      <c r="Q30" s="347">
        <v>6</v>
      </c>
      <c r="R30" s="183" t="s">
        <v>253</v>
      </c>
    </row>
    <row r="31" spans="1:18" ht="12.75">
      <c r="A31" s="336"/>
      <c r="B31" s="337" t="s">
        <v>219</v>
      </c>
      <c r="C31" s="337"/>
      <c r="D31" s="389">
        <v>471</v>
      </c>
      <c r="E31" s="390">
        <v>633</v>
      </c>
      <c r="F31" s="160">
        <v>-0.2559241706161137</v>
      </c>
      <c r="G31" s="343"/>
      <c r="H31" s="389">
        <v>17</v>
      </c>
      <c r="I31" s="390">
        <v>16</v>
      </c>
      <c r="J31" s="160">
        <v>0.0625</v>
      </c>
      <c r="K31" s="343"/>
      <c r="L31" s="389">
        <v>488</v>
      </c>
      <c r="M31" s="390">
        <v>649</v>
      </c>
      <c r="N31" s="160">
        <v>-0.24807395993836673</v>
      </c>
      <c r="O31" s="383"/>
      <c r="P31" s="389">
        <v>63.99</v>
      </c>
      <c r="Q31" s="390">
        <v>79.21</v>
      </c>
      <c r="R31" s="161">
        <v>-0.189873417721519</v>
      </c>
    </row>
    <row r="32" spans="1:18" ht="12.75">
      <c r="A32" s="336"/>
      <c r="B32" s="337"/>
      <c r="C32" s="337"/>
      <c r="D32" s="338"/>
      <c r="E32" s="339"/>
      <c r="F32" s="156"/>
      <c r="G32" s="343"/>
      <c r="H32" s="338"/>
      <c r="I32" s="339"/>
      <c r="J32" s="156"/>
      <c r="K32" s="343"/>
      <c r="L32" s="338"/>
      <c r="M32" s="339"/>
      <c r="N32" s="156"/>
      <c r="O32" s="383"/>
      <c r="P32" s="392"/>
      <c r="Q32" s="393"/>
      <c r="R32" s="158"/>
    </row>
    <row r="33" spans="1:18" ht="12.75">
      <c r="A33" s="336"/>
      <c r="B33" s="381" t="s">
        <v>518</v>
      </c>
      <c r="C33" s="337"/>
      <c r="D33" s="338"/>
      <c r="E33" s="339"/>
      <c r="F33" s="156"/>
      <c r="G33" s="343"/>
      <c r="H33" s="338"/>
      <c r="I33" s="339"/>
      <c r="J33" s="156"/>
      <c r="K33" s="343"/>
      <c r="L33" s="338"/>
      <c r="M33" s="339"/>
      <c r="N33" s="156"/>
      <c r="O33" s="383"/>
      <c r="P33" s="392"/>
      <c r="Q33" s="393"/>
      <c r="R33" s="158"/>
    </row>
    <row r="34" spans="1:18" ht="12.75">
      <c r="A34" s="336"/>
      <c r="B34" s="382" t="s">
        <v>327</v>
      </c>
      <c r="C34" s="337"/>
      <c r="D34" s="346">
        <v>9</v>
      </c>
      <c r="E34" s="347">
        <v>32</v>
      </c>
      <c r="F34" s="194">
        <v>-0.71875</v>
      </c>
      <c r="G34" s="343"/>
      <c r="H34" s="346">
        <v>0</v>
      </c>
      <c r="I34" s="347">
        <v>0</v>
      </c>
      <c r="J34" s="159" t="s">
        <v>253</v>
      </c>
      <c r="K34" s="343"/>
      <c r="L34" s="346">
        <v>9</v>
      </c>
      <c r="M34" s="347">
        <v>32</v>
      </c>
      <c r="N34" s="156">
        <v>-0.71875</v>
      </c>
      <c r="O34" s="383"/>
      <c r="P34" s="346">
        <v>0.9</v>
      </c>
      <c r="Q34" s="347">
        <v>3.2</v>
      </c>
      <c r="R34" s="158">
        <v>-0.6666666666666666</v>
      </c>
    </row>
    <row r="35" spans="1:18" ht="12.75">
      <c r="A35" s="336"/>
      <c r="B35" s="382" t="s">
        <v>513</v>
      </c>
      <c r="C35" s="337"/>
      <c r="D35" s="346">
        <v>4</v>
      </c>
      <c r="E35" s="347">
        <v>0</v>
      </c>
      <c r="F35" s="164" t="s">
        <v>253</v>
      </c>
      <c r="G35" s="343"/>
      <c r="H35" s="346">
        <v>0</v>
      </c>
      <c r="I35" s="347">
        <v>0</v>
      </c>
      <c r="J35" s="159" t="s">
        <v>253</v>
      </c>
      <c r="K35" s="343"/>
      <c r="L35" s="346">
        <v>4</v>
      </c>
      <c r="M35" s="347">
        <v>0</v>
      </c>
      <c r="N35" s="159" t="s">
        <v>253</v>
      </c>
      <c r="O35" s="383"/>
      <c r="P35" s="346">
        <v>0.5</v>
      </c>
      <c r="Q35" s="347">
        <v>0</v>
      </c>
      <c r="R35" s="183" t="s">
        <v>253</v>
      </c>
    </row>
    <row r="36" spans="1:18" ht="12.75">
      <c r="A36" s="336"/>
      <c r="B36" s="337" t="s">
        <v>219</v>
      </c>
      <c r="C36" s="337"/>
      <c r="D36" s="389">
        <v>13</v>
      </c>
      <c r="E36" s="390">
        <v>32</v>
      </c>
      <c r="F36" s="160">
        <v>-0.59375</v>
      </c>
      <c r="G36" s="343"/>
      <c r="H36" s="389">
        <v>0</v>
      </c>
      <c r="I36" s="390">
        <v>0</v>
      </c>
      <c r="J36" s="166" t="s">
        <v>253</v>
      </c>
      <c r="K36" s="343"/>
      <c r="L36" s="389">
        <v>13</v>
      </c>
      <c r="M36" s="390">
        <v>32</v>
      </c>
      <c r="N36" s="160">
        <v>-0.59375</v>
      </c>
      <c r="O36" s="383"/>
      <c r="P36" s="389">
        <v>1.5</v>
      </c>
      <c r="Q36" s="390">
        <v>3.1</v>
      </c>
      <c r="R36" s="161">
        <v>-0.3333333333333333</v>
      </c>
    </row>
    <row r="37" spans="1:18" ht="12.75">
      <c r="A37" s="336"/>
      <c r="B37" s="337"/>
      <c r="C37" s="337"/>
      <c r="D37" s="338"/>
      <c r="E37" s="339"/>
      <c r="F37" s="156"/>
      <c r="G37" s="343"/>
      <c r="H37" s="338"/>
      <c r="I37" s="339"/>
      <c r="J37" s="156"/>
      <c r="K37" s="343"/>
      <c r="L37" s="338"/>
      <c r="M37" s="339"/>
      <c r="N37" s="156"/>
      <c r="O37" s="383"/>
      <c r="P37" s="392"/>
      <c r="Q37" s="393"/>
      <c r="R37" s="158"/>
    </row>
    <row r="38" spans="1:18" ht="12.75">
      <c r="A38" s="336"/>
      <c r="B38" s="381" t="s">
        <v>537</v>
      </c>
      <c r="C38" s="381"/>
      <c r="D38" s="338"/>
      <c r="E38" s="339"/>
      <c r="F38" s="391"/>
      <c r="G38" s="343"/>
      <c r="H38" s="338"/>
      <c r="I38" s="339"/>
      <c r="J38" s="391"/>
      <c r="K38" s="343"/>
      <c r="L38" s="338"/>
      <c r="M38" s="339"/>
      <c r="N38" s="391"/>
      <c r="O38" s="383"/>
      <c r="P38" s="392"/>
      <c r="Q38" s="393"/>
      <c r="R38" s="158"/>
    </row>
    <row r="39" spans="1:18" ht="12.75">
      <c r="A39" s="336"/>
      <c r="B39" s="382" t="s">
        <v>511</v>
      </c>
      <c r="C39" s="382"/>
      <c r="D39" s="346">
        <v>19</v>
      </c>
      <c r="E39" s="347">
        <v>20</v>
      </c>
      <c r="F39" s="156">
        <v>-0.05</v>
      </c>
      <c r="G39" s="343"/>
      <c r="H39" s="346">
        <v>10</v>
      </c>
      <c r="I39" s="347">
        <v>8</v>
      </c>
      <c r="J39" s="156">
        <v>0.25</v>
      </c>
      <c r="K39" s="343"/>
      <c r="L39" s="346">
        <v>29</v>
      </c>
      <c r="M39" s="347">
        <v>28</v>
      </c>
      <c r="N39" s="156">
        <v>0.03571428571428571</v>
      </c>
      <c r="O39" s="383"/>
      <c r="P39" s="346">
        <v>11.99</v>
      </c>
      <c r="Q39" s="347">
        <v>9.91</v>
      </c>
      <c r="R39" s="158">
        <v>0.2</v>
      </c>
    </row>
    <row r="40" spans="1:18" ht="12.75">
      <c r="A40" s="336"/>
      <c r="B40" s="382" t="s">
        <v>512</v>
      </c>
      <c r="C40" s="382"/>
      <c r="D40" s="346">
        <v>63</v>
      </c>
      <c r="E40" s="347">
        <v>208</v>
      </c>
      <c r="F40" s="156">
        <v>-0.6971153846153846</v>
      </c>
      <c r="G40" s="343"/>
      <c r="H40" s="346">
        <v>47</v>
      </c>
      <c r="I40" s="347">
        <v>26</v>
      </c>
      <c r="J40" s="156">
        <v>0.8076923076923077</v>
      </c>
      <c r="K40" s="343"/>
      <c r="L40" s="346">
        <v>110</v>
      </c>
      <c r="M40" s="347">
        <v>234</v>
      </c>
      <c r="N40" s="156">
        <v>-0.5299145299145299</v>
      </c>
      <c r="O40" s="383"/>
      <c r="P40" s="346">
        <v>53.3</v>
      </c>
      <c r="Q40" s="347">
        <v>46.8</v>
      </c>
      <c r="R40" s="158">
        <v>0.1276595744680851</v>
      </c>
    </row>
    <row r="41" spans="1:18" ht="12.75">
      <c r="A41" s="336"/>
      <c r="B41" s="382" t="s">
        <v>327</v>
      </c>
      <c r="C41" s="382"/>
      <c r="D41" s="346">
        <v>219</v>
      </c>
      <c r="E41" s="347">
        <v>270</v>
      </c>
      <c r="F41" s="156">
        <v>-0.18888888888888888</v>
      </c>
      <c r="G41" s="343"/>
      <c r="H41" s="346">
        <v>10</v>
      </c>
      <c r="I41" s="347">
        <v>9</v>
      </c>
      <c r="J41" s="156">
        <v>0.1111111111111111</v>
      </c>
      <c r="K41" s="343"/>
      <c r="L41" s="346">
        <v>229</v>
      </c>
      <c r="M41" s="347">
        <v>279</v>
      </c>
      <c r="N41" s="156">
        <v>-0.17921146953405018</v>
      </c>
      <c r="O41" s="383"/>
      <c r="P41" s="346">
        <v>32.1</v>
      </c>
      <c r="Q41" s="347">
        <v>35.8</v>
      </c>
      <c r="R41" s="158">
        <v>-0.1111111111111111</v>
      </c>
    </row>
    <row r="42" spans="1:18" ht="12.75">
      <c r="A42" s="336"/>
      <c r="B42" s="382" t="s">
        <v>513</v>
      </c>
      <c r="C42" s="382"/>
      <c r="D42" s="346">
        <v>356</v>
      </c>
      <c r="E42" s="347">
        <v>510</v>
      </c>
      <c r="F42" s="156">
        <v>-0.30196078431372547</v>
      </c>
      <c r="G42" s="343"/>
      <c r="H42" s="346">
        <v>0</v>
      </c>
      <c r="I42" s="347">
        <v>0</v>
      </c>
      <c r="J42" s="159" t="s">
        <v>253</v>
      </c>
      <c r="K42" s="343"/>
      <c r="L42" s="346">
        <v>356</v>
      </c>
      <c r="M42" s="347">
        <v>510</v>
      </c>
      <c r="N42" s="156">
        <v>-0.30196078431372547</v>
      </c>
      <c r="O42" s="383"/>
      <c r="P42" s="346">
        <v>35.7</v>
      </c>
      <c r="Q42" s="347">
        <v>51</v>
      </c>
      <c r="R42" s="158">
        <v>-0.29411764705882354</v>
      </c>
    </row>
    <row r="43" spans="1:18" ht="12.75">
      <c r="A43" s="336"/>
      <c r="B43" s="382" t="s">
        <v>517</v>
      </c>
      <c r="C43" s="382"/>
      <c r="D43" s="346">
        <v>86</v>
      </c>
      <c r="E43" s="347">
        <v>71</v>
      </c>
      <c r="F43" s="156">
        <v>0.2112676056338028</v>
      </c>
      <c r="G43" s="343"/>
      <c r="H43" s="346">
        <v>0</v>
      </c>
      <c r="I43" s="347">
        <v>0</v>
      </c>
      <c r="J43" s="159" t="s">
        <v>253</v>
      </c>
      <c r="K43" s="343"/>
      <c r="L43" s="346">
        <v>86</v>
      </c>
      <c r="M43" s="347">
        <v>71</v>
      </c>
      <c r="N43" s="156">
        <v>0.2112676056338028</v>
      </c>
      <c r="O43" s="383"/>
      <c r="P43" s="346">
        <v>8.6</v>
      </c>
      <c r="Q43" s="347">
        <v>6.9</v>
      </c>
      <c r="R43" s="158">
        <v>0.2857142857142857</v>
      </c>
    </row>
    <row r="44" spans="1:18" ht="12.75">
      <c r="A44" s="336"/>
      <c r="B44" s="386" t="s">
        <v>514</v>
      </c>
      <c r="C44" s="386"/>
      <c r="D44" s="387">
        <v>743</v>
      </c>
      <c r="E44" s="388">
        <v>1079</v>
      </c>
      <c r="F44" s="162">
        <v>-0.3113994439295644</v>
      </c>
      <c r="G44" s="343"/>
      <c r="H44" s="387">
        <v>67</v>
      </c>
      <c r="I44" s="388">
        <v>43</v>
      </c>
      <c r="J44" s="162">
        <v>0.5581395348837209</v>
      </c>
      <c r="K44" s="343"/>
      <c r="L44" s="387">
        <v>810</v>
      </c>
      <c r="M44" s="388">
        <v>1122</v>
      </c>
      <c r="N44" s="162">
        <v>-0.27807486631016043</v>
      </c>
      <c r="O44" s="383"/>
      <c r="P44" s="397">
        <v>141.49</v>
      </c>
      <c r="Q44" s="388">
        <v>150.61</v>
      </c>
      <c r="R44" s="163">
        <v>-0.06622516556291391</v>
      </c>
    </row>
    <row r="45" spans="1:18" ht="12.75">
      <c r="A45" s="336"/>
      <c r="B45" s="382" t="s">
        <v>515</v>
      </c>
      <c r="C45" s="382"/>
      <c r="D45" s="346">
        <v>0</v>
      </c>
      <c r="E45" s="347">
        <v>340</v>
      </c>
      <c r="F45" s="159" t="s">
        <v>253</v>
      </c>
      <c r="G45" s="343"/>
      <c r="H45" s="346">
        <v>0</v>
      </c>
      <c r="I45" s="347">
        <v>0</v>
      </c>
      <c r="J45" s="159" t="s">
        <v>253</v>
      </c>
      <c r="K45" s="343"/>
      <c r="L45" s="346">
        <v>0</v>
      </c>
      <c r="M45" s="347">
        <v>340</v>
      </c>
      <c r="N45" s="159" t="s">
        <v>253</v>
      </c>
      <c r="O45" s="383"/>
      <c r="P45" s="346">
        <v>0</v>
      </c>
      <c r="Q45" s="347">
        <v>34</v>
      </c>
      <c r="R45" s="183" t="s">
        <v>253</v>
      </c>
    </row>
    <row r="46" spans="1:18" ht="12.75">
      <c r="A46" s="336"/>
      <c r="B46" s="337" t="s">
        <v>519</v>
      </c>
      <c r="C46" s="345"/>
      <c r="D46" s="389">
        <v>743</v>
      </c>
      <c r="E46" s="390">
        <v>1419</v>
      </c>
      <c r="F46" s="160">
        <v>-0.4763918252290345</v>
      </c>
      <c r="G46" s="343"/>
      <c r="H46" s="389">
        <v>67</v>
      </c>
      <c r="I46" s="390">
        <v>43</v>
      </c>
      <c r="J46" s="160">
        <v>0.5581395348837209</v>
      </c>
      <c r="K46" s="343"/>
      <c r="L46" s="389">
        <v>810</v>
      </c>
      <c r="M46" s="390">
        <v>1462</v>
      </c>
      <c r="N46" s="160">
        <v>-0.44596443228454175</v>
      </c>
      <c r="O46" s="383"/>
      <c r="P46" s="389">
        <v>141.49</v>
      </c>
      <c r="Q46" s="390">
        <v>184.61</v>
      </c>
      <c r="R46" s="161">
        <v>-0.23783783783783785</v>
      </c>
    </row>
    <row r="47" spans="1:18" ht="12.75" customHeight="1">
      <c r="A47" s="336"/>
      <c r="B47" s="345"/>
      <c r="C47" s="337"/>
      <c r="D47" s="421"/>
      <c r="E47" s="422"/>
      <c r="F47" s="170"/>
      <c r="G47" s="376"/>
      <c r="H47" s="421"/>
      <c r="I47" s="422"/>
      <c r="J47" s="170"/>
      <c r="K47" s="343"/>
      <c r="L47" s="421"/>
      <c r="M47" s="422"/>
      <c r="N47" s="170"/>
      <c r="O47" s="378"/>
      <c r="P47" s="517"/>
      <c r="Q47" s="518"/>
      <c r="R47" s="184"/>
    </row>
    <row r="48" spans="1:18" ht="14.25">
      <c r="A48" s="336"/>
      <c r="B48" s="381" t="s">
        <v>538</v>
      </c>
      <c r="C48" s="381"/>
      <c r="D48" s="338"/>
      <c r="E48" s="339"/>
      <c r="F48" s="156"/>
      <c r="G48" s="343"/>
      <c r="H48" s="338"/>
      <c r="I48" s="339"/>
      <c r="J48" s="156"/>
      <c r="K48" s="343"/>
      <c r="L48" s="338"/>
      <c r="M48" s="339"/>
      <c r="N48" s="156"/>
      <c r="O48" s="383"/>
      <c r="P48" s="392"/>
      <c r="Q48" s="393"/>
      <c r="R48" s="158"/>
    </row>
    <row r="49" spans="1:18" ht="12.75">
      <c r="A49" s="336"/>
      <c r="B49" s="345" t="s">
        <v>520</v>
      </c>
      <c r="C49" s="382"/>
      <c r="D49" s="346">
        <v>17</v>
      </c>
      <c r="E49" s="399">
        <v>12</v>
      </c>
      <c r="F49" s="156">
        <v>0.4166666666666667</v>
      </c>
      <c r="G49" s="343"/>
      <c r="H49" s="346">
        <v>0</v>
      </c>
      <c r="I49" s="399">
        <v>0</v>
      </c>
      <c r="J49" s="159" t="s">
        <v>253</v>
      </c>
      <c r="K49" s="343"/>
      <c r="L49" s="346">
        <v>17</v>
      </c>
      <c r="M49" s="399">
        <v>12</v>
      </c>
      <c r="N49" s="156">
        <v>0.4166666666666667</v>
      </c>
      <c r="O49" s="383"/>
      <c r="P49" s="384">
        <v>1.7</v>
      </c>
      <c r="Q49" s="347">
        <v>1.2</v>
      </c>
      <c r="R49" s="158">
        <v>1</v>
      </c>
    </row>
    <row r="50" spans="1:18" ht="12.75">
      <c r="A50" s="336"/>
      <c r="B50" s="337" t="s">
        <v>521</v>
      </c>
      <c r="C50" s="337"/>
      <c r="D50" s="389">
        <v>17</v>
      </c>
      <c r="E50" s="390">
        <v>12</v>
      </c>
      <c r="F50" s="160">
        <v>0.4166666666666667</v>
      </c>
      <c r="G50" s="343"/>
      <c r="H50" s="389">
        <v>0</v>
      </c>
      <c r="I50" s="390">
        <v>0</v>
      </c>
      <c r="J50" s="160" t="s">
        <v>253</v>
      </c>
      <c r="K50" s="343"/>
      <c r="L50" s="389">
        <v>17</v>
      </c>
      <c r="M50" s="390">
        <v>12</v>
      </c>
      <c r="N50" s="160">
        <v>0.4166666666666667</v>
      </c>
      <c r="O50" s="383"/>
      <c r="P50" s="389">
        <v>1.7</v>
      </c>
      <c r="Q50" s="390">
        <v>1.2</v>
      </c>
      <c r="R50" s="161">
        <v>1</v>
      </c>
    </row>
    <row r="51" spans="1:18" ht="12.75">
      <c r="A51" s="336"/>
      <c r="B51" s="337"/>
      <c r="C51" s="337"/>
      <c r="D51" s="346"/>
      <c r="E51" s="339"/>
      <c r="F51" s="156"/>
      <c r="G51" s="343"/>
      <c r="H51" s="346"/>
      <c r="I51" s="339"/>
      <c r="J51" s="156"/>
      <c r="K51" s="343"/>
      <c r="L51" s="346"/>
      <c r="M51" s="339"/>
      <c r="N51" s="156"/>
      <c r="O51" s="383"/>
      <c r="P51" s="346"/>
      <c r="Q51" s="347"/>
      <c r="R51" s="158"/>
    </row>
    <row r="52" spans="1:18" ht="12.75">
      <c r="A52" s="336"/>
      <c r="B52" s="337" t="s">
        <v>522</v>
      </c>
      <c r="C52" s="337"/>
      <c r="D52" s="389">
        <v>760</v>
      </c>
      <c r="E52" s="390">
        <v>1431</v>
      </c>
      <c r="F52" s="160">
        <v>-0.4689028651292802</v>
      </c>
      <c r="G52" s="343"/>
      <c r="H52" s="389">
        <v>67</v>
      </c>
      <c r="I52" s="390">
        <v>43</v>
      </c>
      <c r="J52" s="160">
        <v>0.5581395348837209</v>
      </c>
      <c r="K52" s="343"/>
      <c r="L52" s="389">
        <v>827</v>
      </c>
      <c r="M52" s="390">
        <v>1474</v>
      </c>
      <c r="N52" s="160">
        <v>-0.4389416553595658</v>
      </c>
      <c r="O52" s="383"/>
      <c r="P52" s="389">
        <v>143.19</v>
      </c>
      <c r="Q52" s="390">
        <v>185.81</v>
      </c>
      <c r="R52" s="161">
        <v>-0.23118279569892472</v>
      </c>
    </row>
    <row r="53" spans="1:18" ht="12.75">
      <c r="A53" s="336"/>
      <c r="B53" s="337"/>
      <c r="C53" s="337"/>
      <c r="D53" s="346"/>
      <c r="E53" s="339"/>
      <c r="F53" s="156"/>
      <c r="G53" s="343"/>
      <c r="H53" s="346"/>
      <c r="I53" s="339"/>
      <c r="J53" s="156"/>
      <c r="K53" s="343"/>
      <c r="L53" s="346"/>
      <c r="M53" s="339"/>
      <c r="N53" s="156"/>
      <c r="O53" s="383"/>
      <c r="P53" s="346"/>
      <c r="Q53" s="393"/>
      <c r="R53" s="158"/>
    </row>
    <row r="54" spans="1:18" ht="14.25">
      <c r="A54" s="336"/>
      <c r="B54" s="381" t="s">
        <v>13</v>
      </c>
      <c r="C54" s="381"/>
      <c r="D54" s="338"/>
      <c r="E54" s="339"/>
      <c r="F54" s="391"/>
      <c r="G54" s="343"/>
      <c r="H54" s="338"/>
      <c r="I54" s="339"/>
      <c r="J54" s="391"/>
      <c r="K54" s="343"/>
      <c r="L54" s="338"/>
      <c r="M54" s="339"/>
      <c r="N54" s="391"/>
      <c r="O54" s="383"/>
      <c r="P54" s="392"/>
      <c r="Q54" s="393"/>
      <c r="R54" s="158"/>
    </row>
    <row r="55" spans="1:18" ht="12.75">
      <c r="A55" s="336"/>
      <c r="B55" s="382" t="s">
        <v>523</v>
      </c>
      <c r="C55" s="382"/>
      <c r="D55" s="346">
        <v>421</v>
      </c>
      <c r="E55" s="347">
        <v>532</v>
      </c>
      <c r="F55" s="156">
        <v>-0.20864661654135339</v>
      </c>
      <c r="G55" s="343"/>
      <c r="H55" s="346">
        <v>0</v>
      </c>
      <c r="I55" s="347">
        <v>0</v>
      </c>
      <c r="J55" s="159" t="s">
        <v>253</v>
      </c>
      <c r="K55" s="343"/>
      <c r="L55" s="346">
        <v>421</v>
      </c>
      <c r="M55" s="347">
        <v>532</v>
      </c>
      <c r="N55" s="156">
        <v>-0.20864661654135339</v>
      </c>
      <c r="O55" s="383"/>
      <c r="P55" s="515">
        <v>42.1</v>
      </c>
      <c r="Q55" s="347">
        <v>53.2</v>
      </c>
      <c r="R55" s="158">
        <v>-0.20754716981132076</v>
      </c>
    </row>
    <row r="56" spans="1:18" ht="12.75">
      <c r="A56" s="336"/>
      <c r="B56" s="382" t="s">
        <v>524</v>
      </c>
      <c r="C56" s="382"/>
      <c r="D56" s="346">
        <v>68</v>
      </c>
      <c r="E56" s="347">
        <v>44</v>
      </c>
      <c r="F56" s="156">
        <v>0.5454545454545454</v>
      </c>
      <c r="G56" s="343"/>
      <c r="H56" s="346">
        <v>0</v>
      </c>
      <c r="I56" s="347">
        <v>0</v>
      </c>
      <c r="J56" s="159" t="s">
        <v>253</v>
      </c>
      <c r="K56" s="343"/>
      <c r="L56" s="346">
        <v>68</v>
      </c>
      <c r="M56" s="347">
        <v>44</v>
      </c>
      <c r="N56" s="156">
        <v>0.5454545454545454</v>
      </c>
      <c r="O56" s="383"/>
      <c r="P56" s="515">
        <v>6.8</v>
      </c>
      <c r="Q56" s="347">
        <v>4.4</v>
      </c>
      <c r="R56" s="158">
        <v>0.75</v>
      </c>
    </row>
    <row r="57" spans="1:18" ht="12.75">
      <c r="A57" s="336"/>
      <c r="B57" s="382" t="s">
        <v>525</v>
      </c>
      <c r="C57" s="382"/>
      <c r="D57" s="346">
        <v>468</v>
      </c>
      <c r="E57" s="347">
        <v>442</v>
      </c>
      <c r="F57" s="156">
        <v>0.058823529411764705</v>
      </c>
      <c r="G57" s="343"/>
      <c r="H57" s="346">
        <v>0</v>
      </c>
      <c r="I57" s="347">
        <v>0</v>
      </c>
      <c r="J57" s="159" t="s">
        <v>253</v>
      </c>
      <c r="K57" s="343"/>
      <c r="L57" s="346">
        <v>468</v>
      </c>
      <c r="M57" s="347">
        <v>442</v>
      </c>
      <c r="N57" s="156">
        <v>0.058823529411764705</v>
      </c>
      <c r="O57" s="383"/>
      <c r="P57" s="515">
        <v>46.8</v>
      </c>
      <c r="Q57" s="347">
        <v>44.2</v>
      </c>
      <c r="R57" s="158">
        <v>0.06818181818181818</v>
      </c>
    </row>
    <row r="58" spans="1:18" ht="12.75">
      <c r="A58" s="336"/>
      <c r="B58" s="382" t="s">
        <v>327</v>
      </c>
      <c r="C58" s="382"/>
      <c r="D58" s="346">
        <v>0</v>
      </c>
      <c r="E58" s="347">
        <v>0</v>
      </c>
      <c r="F58" s="156" t="s">
        <v>253</v>
      </c>
      <c r="G58" s="343"/>
      <c r="H58" s="346">
        <v>5</v>
      </c>
      <c r="I58" s="347">
        <v>3</v>
      </c>
      <c r="J58" s="159">
        <v>0.6666666666666666</v>
      </c>
      <c r="K58" s="343"/>
      <c r="L58" s="346">
        <v>5</v>
      </c>
      <c r="M58" s="347">
        <v>3</v>
      </c>
      <c r="N58" s="156">
        <v>0.6666666666666666</v>
      </c>
      <c r="O58" s="383"/>
      <c r="P58" s="346">
        <v>5</v>
      </c>
      <c r="Q58" s="347">
        <v>3</v>
      </c>
      <c r="R58" s="158">
        <v>0.6666666666666666</v>
      </c>
    </row>
    <row r="59" spans="1:18" ht="12.75">
      <c r="A59" s="336"/>
      <c r="B59" s="386" t="s">
        <v>121</v>
      </c>
      <c r="C59" s="386"/>
      <c r="D59" s="387">
        <v>957</v>
      </c>
      <c r="E59" s="388">
        <v>1018</v>
      </c>
      <c r="F59" s="162">
        <v>-0.05992141453831041</v>
      </c>
      <c r="G59" s="343"/>
      <c r="H59" s="387">
        <v>5</v>
      </c>
      <c r="I59" s="388">
        <v>3</v>
      </c>
      <c r="J59" s="162">
        <v>0.6666666666666666</v>
      </c>
      <c r="K59" s="343"/>
      <c r="L59" s="387">
        <v>962</v>
      </c>
      <c r="M59" s="388">
        <v>1021</v>
      </c>
      <c r="N59" s="162">
        <v>-0.05778648383937316</v>
      </c>
      <c r="O59" s="383"/>
      <c r="P59" s="397">
        <v>100.7</v>
      </c>
      <c r="Q59" s="388">
        <v>104.8</v>
      </c>
      <c r="R59" s="163">
        <v>-0.0380952380952381</v>
      </c>
    </row>
    <row r="60" spans="1:18" ht="12.75">
      <c r="A60" s="336"/>
      <c r="B60" s="382" t="s">
        <v>527</v>
      </c>
      <c r="C60" s="382"/>
      <c r="D60" s="346">
        <v>186</v>
      </c>
      <c r="E60" s="347">
        <v>0</v>
      </c>
      <c r="F60" s="159" t="s">
        <v>253</v>
      </c>
      <c r="G60" s="343"/>
      <c r="H60" s="346">
        <v>0</v>
      </c>
      <c r="I60" s="347">
        <v>0</v>
      </c>
      <c r="J60" s="159" t="s">
        <v>253</v>
      </c>
      <c r="K60" s="343"/>
      <c r="L60" s="346">
        <v>186</v>
      </c>
      <c r="M60" s="347">
        <v>0</v>
      </c>
      <c r="N60" s="159" t="s">
        <v>253</v>
      </c>
      <c r="O60" s="383"/>
      <c r="P60" s="346">
        <v>18.6</v>
      </c>
      <c r="Q60" s="347">
        <v>0</v>
      </c>
      <c r="R60" s="183" t="s">
        <v>253</v>
      </c>
    </row>
    <row r="61" spans="1:18" ht="12.75">
      <c r="A61" s="336"/>
      <c r="B61" s="382" t="s">
        <v>528</v>
      </c>
      <c r="C61" s="382"/>
      <c r="D61" s="346">
        <v>279</v>
      </c>
      <c r="E61" s="347">
        <v>0</v>
      </c>
      <c r="F61" s="159" t="s">
        <v>253</v>
      </c>
      <c r="G61" s="343"/>
      <c r="H61" s="346">
        <v>0</v>
      </c>
      <c r="I61" s="347">
        <v>0</v>
      </c>
      <c r="J61" s="159" t="s">
        <v>253</v>
      </c>
      <c r="K61" s="343"/>
      <c r="L61" s="346">
        <v>279</v>
      </c>
      <c r="M61" s="347">
        <v>0</v>
      </c>
      <c r="N61" s="159" t="s">
        <v>253</v>
      </c>
      <c r="O61" s="383"/>
      <c r="P61" s="346">
        <v>27.9</v>
      </c>
      <c r="Q61" s="347">
        <v>0</v>
      </c>
      <c r="R61" s="183" t="s">
        <v>253</v>
      </c>
    </row>
    <row r="62" spans="1:18" ht="12.75">
      <c r="A62" s="336"/>
      <c r="B62" s="337" t="s">
        <v>529</v>
      </c>
      <c r="C62" s="337"/>
      <c r="D62" s="389">
        <v>1422</v>
      </c>
      <c r="E62" s="390">
        <v>1018</v>
      </c>
      <c r="F62" s="160">
        <v>0.3968565815324165</v>
      </c>
      <c r="G62" s="343"/>
      <c r="H62" s="389">
        <v>5</v>
      </c>
      <c r="I62" s="390">
        <v>3</v>
      </c>
      <c r="J62" s="160">
        <v>0.6666666666666666</v>
      </c>
      <c r="K62" s="343"/>
      <c r="L62" s="389">
        <v>1427</v>
      </c>
      <c r="M62" s="390">
        <v>1021</v>
      </c>
      <c r="N62" s="160">
        <v>0.39764936336924583</v>
      </c>
      <c r="O62" s="383"/>
      <c r="P62" s="389">
        <v>147.2</v>
      </c>
      <c r="Q62" s="390">
        <v>104.8</v>
      </c>
      <c r="R62" s="161">
        <v>0.4</v>
      </c>
    </row>
    <row r="63" spans="1:18" ht="12.75">
      <c r="A63" s="336"/>
      <c r="B63" s="337"/>
      <c r="C63" s="337"/>
      <c r="D63" s="338"/>
      <c r="E63" s="339"/>
      <c r="F63" s="391"/>
      <c r="G63" s="343"/>
      <c r="H63" s="338"/>
      <c r="I63" s="339"/>
      <c r="J63" s="391"/>
      <c r="K63" s="343"/>
      <c r="L63" s="338"/>
      <c r="M63" s="339"/>
      <c r="N63" s="391"/>
      <c r="O63" s="383"/>
      <c r="P63" s="392"/>
      <c r="Q63" s="393"/>
      <c r="R63" s="158"/>
    </row>
    <row r="64" spans="1:18" ht="13.5" customHeight="1">
      <c r="A64" s="336"/>
      <c r="B64" s="381" t="s">
        <v>540</v>
      </c>
      <c r="C64" s="381"/>
      <c r="D64" s="338"/>
      <c r="E64" s="339"/>
      <c r="F64" s="185"/>
      <c r="G64" s="402"/>
      <c r="H64" s="338"/>
      <c r="I64" s="339"/>
      <c r="J64" s="157"/>
      <c r="K64" s="157"/>
      <c r="L64" s="338"/>
      <c r="M64" s="339"/>
      <c r="N64" s="157"/>
      <c r="O64" s="378"/>
      <c r="P64" s="392"/>
      <c r="Q64" s="393"/>
      <c r="R64" s="186"/>
    </row>
    <row r="65" spans="1:18" ht="13.5" customHeight="1">
      <c r="A65" s="336"/>
      <c r="B65" s="382" t="s">
        <v>469</v>
      </c>
      <c r="C65" s="382"/>
      <c r="D65" s="346">
        <v>22</v>
      </c>
      <c r="E65" s="347">
        <v>29</v>
      </c>
      <c r="F65" s="156">
        <v>-0.2413793103448276</v>
      </c>
      <c r="G65" s="402"/>
      <c r="H65" s="346">
        <v>14</v>
      </c>
      <c r="I65" s="347">
        <v>12</v>
      </c>
      <c r="J65" s="156">
        <v>0.16666666666666666</v>
      </c>
      <c r="K65" s="170"/>
      <c r="L65" s="346">
        <v>36</v>
      </c>
      <c r="M65" s="347">
        <v>41</v>
      </c>
      <c r="N65" s="156">
        <v>-0.12195121951219512</v>
      </c>
      <c r="O65" s="378"/>
      <c r="P65" s="515">
        <v>16.2</v>
      </c>
      <c r="Q65" s="347">
        <v>14.9</v>
      </c>
      <c r="R65" s="158">
        <v>0.06666666666666667</v>
      </c>
    </row>
    <row r="66" spans="1:18" ht="12.75" customHeight="1">
      <c r="A66" s="336"/>
      <c r="B66" s="382" t="s">
        <v>466</v>
      </c>
      <c r="C66" s="382"/>
      <c r="D66" s="346">
        <v>42</v>
      </c>
      <c r="E66" s="347">
        <v>34</v>
      </c>
      <c r="F66" s="156">
        <v>0.23529411764705882</v>
      </c>
      <c r="G66" s="402"/>
      <c r="H66" s="346">
        <v>20</v>
      </c>
      <c r="I66" s="347">
        <v>14</v>
      </c>
      <c r="J66" s="156">
        <v>0.42857142857142855</v>
      </c>
      <c r="K66" s="170"/>
      <c r="L66" s="346">
        <v>62</v>
      </c>
      <c r="M66" s="347">
        <v>48</v>
      </c>
      <c r="N66" s="156">
        <v>0.2916666666666667</v>
      </c>
      <c r="O66" s="378"/>
      <c r="P66" s="348">
        <v>24.5</v>
      </c>
      <c r="Q66" s="347">
        <v>17.1</v>
      </c>
      <c r="R66" s="158">
        <v>0.47058823529411764</v>
      </c>
    </row>
    <row r="67" spans="1:18" ht="12.75" customHeight="1">
      <c r="A67" s="336"/>
      <c r="B67" s="382" t="s">
        <v>468</v>
      </c>
      <c r="C67" s="382"/>
      <c r="D67" s="346">
        <v>3</v>
      </c>
      <c r="E67" s="347">
        <v>3</v>
      </c>
      <c r="F67" s="156">
        <v>0</v>
      </c>
      <c r="G67" s="402"/>
      <c r="H67" s="346">
        <v>11</v>
      </c>
      <c r="I67" s="347">
        <v>13</v>
      </c>
      <c r="J67" s="156">
        <v>-0.15384615384615385</v>
      </c>
      <c r="K67" s="170"/>
      <c r="L67" s="346">
        <v>14</v>
      </c>
      <c r="M67" s="347">
        <v>16</v>
      </c>
      <c r="N67" s="156">
        <v>-0.125</v>
      </c>
      <c r="O67" s="378"/>
      <c r="P67" s="348">
        <v>11.5</v>
      </c>
      <c r="Q67" s="347">
        <v>13.1</v>
      </c>
      <c r="R67" s="158">
        <v>-0.07692307692307693</v>
      </c>
    </row>
    <row r="68" spans="1:18" ht="12.75" customHeight="1">
      <c r="A68" s="336"/>
      <c r="B68" s="382" t="s">
        <v>470</v>
      </c>
      <c r="C68" s="382"/>
      <c r="D68" s="346">
        <v>8</v>
      </c>
      <c r="E68" s="347">
        <v>1</v>
      </c>
      <c r="F68" s="156">
        <v>7</v>
      </c>
      <c r="G68" s="402"/>
      <c r="H68" s="346">
        <v>17</v>
      </c>
      <c r="I68" s="347">
        <v>47</v>
      </c>
      <c r="J68" s="156">
        <v>-0.6382978723404256</v>
      </c>
      <c r="K68" s="170"/>
      <c r="L68" s="346">
        <v>25</v>
      </c>
      <c r="M68" s="347">
        <v>48</v>
      </c>
      <c r="N68" s="156">
        <v>-0.4791666666666667</v>
      </c>
      <c r="O68" s="378"/>
      <c r="P68" s="348">
        <v>17.8</v>
      </c>
      <c r="Q68" s="347">
        <v>47.1</v>
      </c>
      <c r="R68" s="158">
        <v>-0.6170212765957447</v>
      </c>
    </row>
    <row r="69" spans="1:18" ht="13.5" customHeight="1">
      <c r="A69" s="336"/>
      <c r="B69" s="345" t="s">
        <v>530</v>
      </c>
      <c r="C69" s="382"/>
      <c r="D69" s="346">
        <v>2</v>
      </c>
      <c r="E69" s="347">
        <v>3</v>
      </c>
      <c r="F69" s="156">
        <v>-0.3333333333333333</v>
      </c>
      <c r="G69" s="402"/>
      <c r="H69" s="346">
        <v>8</v>
      </c>
      <c r="I69" s="347">
        <v>12</v>
      </c>
      <c r="J69" s="156">
        <v>-0.3333333333333333</v>
      </c>
      <c r="K69" s="159"/>
      <c r="L69" s="346">
        <v>10</v>
      </c>
      <c r="M69" s="347">
        <v>15</v>
      </c>
      <c r="N69" s="156">
        <v>-0.3333333333333333</v>
      </c>
      <c r="O69" s="378"/>
      <c r="P69" s="348">
        <v>8.2</v>
      </c>
      <c r="Q69" s="347">
        <v>12.29</v>
      </c>
      <c r="R69" s="158">
        <v>-0.3333333333333333</v>
      </c>
    </row>
    <row r="70" spans="1:18" ht="13.5" customHeight="1">
      <c r="A70" s="336"/>
      <c r="B70" s="345" t="s">
        <v>541</v>
      </c>
      <c r="C70" s="382"/>
      <c r="D70" s="346">
        <v>10</v>
      </c>
      <c r="E70" s="347">
        <v>7</v>
      </c>
      <c r="F70" s="156">
        <v>0.42857142857142855</v>
      </c>
      <c r="G70" s="402"/>
      <c r="H70" s="346">
        <v>31</v>
      </c>
      <c r="I70" s="347">
        <v>28</v>
      </c>
      <c r="J70" s="156">
        <v>0.10714285714285714</v>
      </c>
      <c r="K70" s="170"/>
      <c r="L70" s="346">
        <v>41</v>
      </c>
      <c r="M70" s="347">
        <v>35</v>
      </c>
      <c r="N70" s="156">
        <v>0.17142857142857143</v>
      </c>
      <c r="O70" s="378"/>
      <c r="P70" s="515">
        <v>32</v>
      </c>
      <c r="Q70" s="347">
        <v>28.7</v>
      </c>
      <c r="R70" s="158">
        <v>0.10344827586206896</v>
      </c>
    </row>
    <row r="71" spans="1:18" ht="12.75" customHeight="1">
      <c r="A71" s="336"/>
      <c r="B71" s="337" t="s">
        <v>531</v>
      </c>
      <c r="C71" s="337"/>
      <c r="D71" s="389">
        <v>87</v>
      </c>
      <c r="E71" s="390">
        <v>77</v>
      </c>
      <c r="F71" s="160">
        <v>0.12987012987012986</v>
      </c>
      <c r="G71" s="402"/>
      <c r="H71" s="389">
        <v>101</v>
      </c>
      <c r="I71" s="390">
        <v>126</v>
      </c>
      <c r="J71" s="160">
        <v>-0.1984126984126984</v>
      </c>
      <c r="K71" s="170"/>
      <c r="L71" s="389">
        <v>188</v>
      </c>
      <c r="M71" s="390">
        <v>203</v>
      </c>
      <c r="N71" s="160">
        <v>-0.07389162561576355</v>
      </c>
      <c r="O71" s="378"/>
      <c r="P71" s="519">
        <v>109.7</v>
      </c>
      <c r="Q71" s="390">
        <v>133.49</v>
      </c>
      <c r="R71" s="161">
        <v>-0.17293233082706766</v>
      </c>
    </row>
    <row r="72" spans="1:18" ht="12.75">
      <c r="A72" s="336"/>
      <c r="B72" s="337"/>
      <c r="C72" s="381"/>
      <c r="D72" s="338"/>
      <c r="E72" s="339"/>
      <c r="F72" s="391"/>
      <c r="G72" s="343"/>
      <c r="H72" s="338"/>
      <c r="I72" s="339"/>
      <c r="J72" s="391"/>
      <c r="K72" s="343"/>
      <c r="L72" s="338"/>
      <c r="M72" s="339"/>
      <c r="N72" s="391"/>
      <c r="O72" s="383"/>
      <c r="P72" s="392"/>
      <c r="Q72" s="393"/>
      <c r="R72" s="158"/>
    </row>
    <row r="73" spans="1:18" ht="12.75">
      <c r="A73" s="336"/>
      <c r="B73" s="381"/>
      <c r="C73" s="381"/>
      <c r="D73" s="346"/>
      <c r="E73" s="347"/>
      <c r="F73" s="391"/>
      <c r="G73" s="343"/>
      <c r="H73" s="346"/>
      <c r="I73" s="347"/>
      <c r="J73" s="391"/>
      <c r="K73" s="343"/>
      <c r="L73" s="346"/>
      <c r="M73" s="347"/>
      <c r="N73" s="391"/>
      <c r="O73" s="383"/>
      <c r="P73" s="392"/>
      <c r="Q73" s="400"/>
      <c r="R73" s="158"/>
    </row>
    <row r="74" spans="1:18" ht="12.75">
      <c r="A74" s="336"/>
      <c r="B74" s="337" t="s">
        <v>456</v>
      </c>
      <c r="C74" s="337"/>
      <c r="D74" s="389">
        <v>2269</v>
      </c>
      <c r="E74" s="390">
        <v>2526</v>
      </c>
      <c r="F74" s="160">
        <v>-0.10174188440221694</v>
      </c>
      <c r="G74" s="343"/>
      <c r="H74" s="389">
        <v>173</v>
      </c>
      <c r="I74" s="390">
        <v>172</v>
      </c>
      <c r="J74" s="160">
        <v>0.005813953488372093</v>
      </c>
      <c r="K74" s="343"/>
      <c r="L74" s="389">
        <v>2442</v>
      </c>
      <c r="M74" s="390">
        <v>2698</v>
      </c>
      <c r="N74" s="160">
        <v>-0.09488510007412898</v>
      </c>
      <c r="O74" s="383"/>
      <c r="P74" s="519">
        <v>400.09</v>
      </c>
      <c r="Q74" s="400">
        <v>424.3</v>
      </c>
      <c r="R74" s="161">
        <v>-0.05660377358490566</v>
      </c>
    </row>
    <row r="75" spans="1:18" ht="12.75">
      <c r="A75" s="293"/>
      <c r="B75" s="296"/>
      <c r="C75" s="296"/>
      <c r="D75" s="307"/>
      <c r="E75" s="308"/>
      <c r="F75" s="151"/>
      <c r="G75" s="151"/>
      <c r="H75" s="309"/>
      <c r="I75" s="310"/>
      <c r="J75" s="151"/>
      <c r="K75" s="343"/>
      <c r="L75" s="309"/>
      <c r="M75" s="310"/>
      <c r="N75" s="151"/>
      <c r="O75" s="297"/>
      <c r="P75" s="404"/>
      <c r="Q75" s="405"/>
      <c r="R75" s="171"/>
    </row>
    <row r="76" spans="1:18" ht="12.75">
      <c r="A76" s="406"/>
      <c r="B76" s="288"/>
      <c r="C76" s="288"/>
      <c r="D76" s="407"/>
      <c r="E76" s="408"/>
      <c r="F76" s="172"/>
      <c r="G76" s="172"/>
      <c r="H76" s="409"/>
      <c r="I76" s="410"/>
      <c r="J76" s="172"/>
      <c r="K76" s="172"/>
      <c r="L76" s="409"/>
      <c r="M76" s="410"/>
      <c r="N76" s="172"/>
      <c r="O76" s="287"/>
      <c r="P76" s="411"/>
      <c r="Q76" s="408"/>
      <c r="R76" s="172"/>
    </row>
    <row r="77" spans="1:19" ht="15.75">
      <c r="A77" s="298" t="s">
        <v>546</v>
      </c>
      <c r="B77" s="298"/>
      <c r="C77" s="299"/>
      <c r="D77" s="300"/>
      <c r="E77" s="301"/>
      <c r="F77" s="150"/>
      <c r="G77" s="302"/>
      <c r="H77" s="303"/>
      <c r="I77" s="150"/>
      <c r="J77" s="150"/>
      <c r="K77" s="302"/>
      <c r="L77" s="302"/>
      <c r="M77" s="303"/>
      <c r="N77" s="303"/>
      <c r="O77" s="303"/>
      <c r="P77" s="303"/>
      <c r="Q77" s="303"/>
      <c r="R77" s="303"/>
      <c r="S77" s="412"/>
    </row>
    <row r="78" spans="2:19" ht="12.75">
      <c r="B78" s="337"/>
      <c r="C78" s="337"/>
      <c r="D78" s="421"/>
      <c r="E78" s="422"/>
      <c r="F78" s="170"/>
      <c r="G78" s="423"/>
      <c r="H78" s="412"/>
      <c r="I78" s="170"/>
      <c r="J78" s="170"/>
      <c r="K78" s="423"/>
      <c r="L78" s="423"/>
      <c r="M78" s="412"/>
      <c r="N78" s="412"/>
      <c r="O78" s="412"/>
      <c r="P78" s="412"/>
      <c r="Q78" s="412"/>
      <c r="R78" s="412"/>
      <c r="S78" s="412"/>
    </row>
    <row r="79" spans="1:18" ht="15.75">
      <c r="A79" s="520"/>
      <c r="B79" s="521"/>
      <c r="C79" s="521"/>
      <c r="D79" s="522"/>
      <c r="E79" s="523"/>
      <c r="F79" s="187"/>
      <c r="G79" s="524"/>
      <c r="H79" s="525"/>
      <c r="I79" s="187"/>
      <c r="J79" s="187"/>
      <c r="K79" s="524"/>
      <c r="L79" s="524"/>
      <c r="M79" s="525"/>
      <c r="N79" s="187"/>
      <c r="O79" s="188"/>
      <c r="P79" s="189"/>
      <c r="Q79" s="526"/>
      <c r="R79" s="188"/>
    </row>
    <row r="80" spans="1:18" ht="16.5" customHeight="1">
      <c r="A80" s="527"/>
      <c r="B80" s="528"/>
      <c r="C80" s="528"/>
      <c r="D80" s="298" t="s">
        <v>127</v>
      </c>
      <c r="E80" s="298"/>
      <c r="F80" s="298"/>
      <c r="G80" s="529"/>
      <c r="H80" s="298" t="s">
        <v>14</v>
      </c>
      <c r="I80" s="298"/>
      <c r="J80" s="298"/>
      <c r="K80" s="529"/>
      <c r="L80" s="298" t="s">
        <v>128</v>
      </c>
      <c r="M80" s="298"/>
      <c r="N80" s="298"/>
      <c r="O80" s="530"/>
      <c r="P80" s="531" t="s">
        <v>562</v>
      </c>
      <c r="Q80" s="298"/>
      <c r="R80" s="532"/>
    </row>
    <row r="81" spans="1:18" ht="15.75">
      <c r="A81" s="527"/>
      <c r="B81" s="528"/>
      <c r="C81" s="528"/>
      <c r="D81" s="319"/>
      <c r="E81" s="319"/>
      <c r="F81" s="319"/>
      <c r="G81" s="529"/>
      <c r="H81" s="319"/>
      <c r="I81" s="319"/>
      <c r="J81" s="319"/>
      <c r="K81" s="529"/>
      <c r="L81" s="319"/>
      <c r="M81" s="319"/>
      <c r="N81" s="319"/>
      <c r="O81" s="530"/>
      <c r="P81" s="533"/>
      <c r="Q81" s="534"/>
      <c r="R81" s="535"/>
    </row>
    <row r="82" spans="1:18" s="335" customFormat="1" ht="15.75">
      <c r="A82" s="536"/>
      <c r="B82" s="537"/>
      <c r="C82" s="537"/>
      <c r="D82" s="511" t="s">
        <v>134</v>
      </c>
      <c r="E82" s="511" t="s">
        <v>136</v>
      </c>
      <c r="F82" s="512" t="s">
        <v>505</v>
      </c>
      <c r="G82" s="529"/>
      <c r="H82" s="511" t="s">
        <v>134</v>
      </c>
      <c r="I82" s="511" t="s">
        <v>136</v>
      </c>
      <c r="J82" s="512" t="s">
        <v>505</v>
      </c>
      <c r="K82" s="529"/>
      <c r="L82" s="511" t="s">
        <v>134</v>
      </c>
      <c r="M82" s="511" t="s">
        <v>136</v>
      </c>
      <c r="N82" s="512" t="s">
        <v>505</v>
      </c>
      <c r="O82" s="530"/>
      <c r="P82" s="538" t="s">
        <v>134</v>
      </c>
      <c r="Q82" s="511" t="s">
        <v>136</v>
      </c>
      <c r="R82" s="514" t="s">
        <v>505</v>
      </c>
    </row>
    <row r="83" spans="1:18" s="335" customFormat="1" ht="15.75">
      <c r="A83" s="536"/>
      <c r="B83" s="537"/>
      <c r="C83" s="537"/>
      <c r="D83" s="511" t="s">
        <v>175</v>
      </c>
      <c r="E83" s="511" t="s">
        <v>175</v>
      </c>
      <c r="F83" s="512"/>
      <c r="G83" s="529"/>
      <c r="H83" s="511" t="s">
        <v>175</v>
      </c>
      <c r="I83" s="511" t="s">
        <v>175</v>
      </c>
      <c r="J83" s="512"/>
      <c r="K83" s="529"/>
      <c r="L83" s="511" t="s">
        <v>175</v>
      </c>
      <c r="M83" s="511" t="s">
        <v>175</v>
      </c>
      <c r="N83" s="512"/>
      <c r="O83" s="539"/>
      <c r="P83" s="538" t="s">
        <v>175</v>
      </c>
      <c r="Q83" s="511" t="s">
        <v>175</v>
      </c>
      <c r="R83" s="514"/>
    </row>
    <row r="84" spans="1:18" ht="12.75">
      <c r="A84" s="540"/>
      <c r="B84" s="541"/>
      <c r="C84" s="541"/>
      <c r="D84" s="541"/>
      <c r="E84" s="541"/>
      <c r="F84" s="541"/>
      <c r="G84" s="541"/>
      <c r="H84" s="541"/>
      <c r="I84" s="541"/>
      <c r="J84" s="541"/>
      <c r="K84" s="541"/>
      <c r="L84" s="541"/>
      <c r="M84" s="541"/>
      <c r="N84" s="541"/>
      <c r="O84" s="542"/>
      <c r="P84" s="543"/>
      <c r="Q84" s="544"/>
      <c r="R84" s="190"/>
    </row>
    <row r="85" spans="1:18" ht="12.75">
      <c r="A85" s="540"/>
      <c r="B85" s="545"/>
      <c r="C85" s="541"/>
      <c r="D85" s="541"/>
      <c r="E85" s="541"/>
      <c r="F85" s="541"/>
      <c r="G85" s="541"/>
      <c r="H85" s="541"/>
      <c r="I85" s="541"/>
      <c r="J85" s="541"/>
      <c r="K85" s="541"/>
      <c r="L85" s="541"/>
      <c r="M85" s="541"/>
      <c r="N85" s="541"/>
      <c r="O85" s="542"/>
      <c r="P85" s="546"/>
      <c r="Q85" s="547"/>
      <c r="R85" s="190"/>
    </row>
    <row r="86" spans="1:18" ht="12.75">
      <c r="A86" s="336"/>
      <c r="B86" s="337"/>
      <c r="C86" s="337" t="s">
        <v>122</v>
      </c>
      <c r="D86" s="346">
        <v>20677.36</v>
      </c>
      <c r="E86" s="347">
        <v>20283.843494768</v>
      </c>
      <c r="F86" s="156">
        <v>0.0193748767501479</v>
      </c>
      <c r="G86" s="548"/>
      <c r="H86" s="346">
        <v>5022.49</v>
      </c>
      <c r="I86" s="347">
        <v>5096.37</v>
      </c>
      <c r="J86" s="156">
        <v>-0.014521193092621664</v>
      </c>
      <c r="K86" s="548"/>
      <c r="L86" s="346">
        <v>150.92</v>
      </c>
      <c r="M86" s="347">
        <v>135.68</v>
      </c>
      <c r="N86" s="156">
        <v>0.11029411764705882</v>
      </c>
      <c r="O86" s="383"/>
      <c r="P86" s="348">
        <v>25849.77</v>
      </c>
      <c r="Q86" s="347">
        <v>25515.893494768</v>
      </c>
      <c r="R86" s="158">
        <v>0.013089825991534723</v>
      </c>
    </row>
    <row r="87" spans="1:18" ht="6.75" customHeight="1">
      <c r="A87" s="336"/>
      <c r="B87" s="337"/>
      <c r="C87" s="337"/>
      <c r="D87" s="346"/>
      <c r="E87" s="347"/>
      <c r="F87" s="156"/>
      <c r="G87" s="548"/>
      <c r="H87" s="346"/>
      <c r="I87" s="347"/>
      <c r="J87" s="156"/>
      <c r="K87" s="548"/>
      <c r="L87" s="346"/>
      <c r="M87" s="347"/>
      <c r="N87" s="156"/>
      <c r="O87" s="383"/>
      <c r="P87" s="348"/>
      <c r="Q87" s="347"/>
      <c r="R87" s="158"/>
    </row>
    <row r="88" spans="1:18" ht="12.75" customHeight="1">
      <c r="A88" s="336"/>
      <c r="B88" s="337"/>
      <c r="C88" s="345" t="s">
        <v>548</v>
      </c>
      <c r="D88" s="346">
        <v>831.98</v>
      </c>
      <c r="E88" s="347">
        <v>1184.42</v>
      </c>
      <c r="F88" s="156">
        <v>-0.2972972972972973</v>
      </c>
      <c r="G88" s="548"/>
      <c r="H88" s="346">
        <v>4551.86</v>
      </c>
      <c r="I88" s="347">
        <v>3772.22</v>
      </c>
      <c r="J88" s="156">
        <v>0.2067868504772004</v>
      </c>
      <c r="K88" s="548"/>
      <c r="L88" s="346">
        <v>20.71</v>
      </c>
      <c r="M88" s="347">
        <v>17.92</v>
      </c>
      <c r="N88" s="156">
        <v>0.16666666666666666</v>
      </c>
      <c r="O88" s="383"/>
      <c r="P88" s="348">
        <v>5404.55</v>
      </c>
      <c r="Q88" s="347">
        <v>4973.56</v>
      </c>
      <c r="R88" s="158">
        <v>0.08665058303176518</v>
      </c>
    </row>
    <row r="89" spans="1:18" ht="12.75" customHeight="1">
      <c r="A89" s="336"/>
      <c r="B89" s="337"/>
      <c r="C89" s="345" t="s">
        <v>123</v>
      </c>
      <c r="D89" s="394">
        <v>-627.1</v>
      </c>
      <c r="E89" s="400">
        <v>-555.26</v>
      </c>
      <c r="F89" s="168">
        <v>-0.12972972972972974</v>
      </c>
      <c r="G89" s="548"/>
      <c r="H89" s="394">
        <v>-3852.57</v>
      </c>
      <c r="I89" s="400">
        <v>-3869.73</v>
      </c>
      <c r="J89" s="168">
        <v>0.004392764857881137</v>
      </c>
      <c r="K89" s="548"/>
      <c r="L89" s="394">
        <v>-8.32</v>
      </c>
      <c r="M89" s="400">
        <v>-2.95</v>
      </c>
      <c r="N89" s="168">
        <v>-1.6666666666666667</v>
      </c>
      <c r="O89" s="383"/>
      <c r="P89" s="401">
        <v>-4487.99</v>
      </c>
      <c r="Q89" s="400">
        <v>-4427.94</v>
      </c>
      <c r="R89" s="169">
        <v>-0.013550135501355014</v>
      </c>
    </row>
    <row r="90" spans="1:18" ht="12.75" customHeight="1">
      <c r="A90" s="336"/>
      <c r="B90" s="337"/>
      <c r="C90" s="345" t="s">
        <v>124</v>
      </c>
      <c r="D90" s="346">
        <v>204.88</v>
      </c>
      <c r="E90" s="347">
        <v>629.16</v>
      </c>
      <c r="F90" s="156">
        <v>-0.6740858505564388</v>
      </c>
      <c r="G90" s="548"/>
      <c r="H90" s="346">
        <v>699.29</v>
      </c>
      <c r="I90" s="347">
        <v>-97.5099999999999</v>
      </c>
      <c r="J90" s="156">
        <v>8.13265306122449</v>
      </c>
      <c r="K90" s="548"/>
      <c r="L90" s="346">
        <v>12.39</v>
      </c>
      <c r="M90" s="347">
        <v>14.97</v>
      </c>
      <c r="N90" s="156">
        <v>-0.2</v>
      </c>
      <c r="O90" s="383"/>
      <c r="P90" s="348">
        <v>916.49</v>
      </c>
      <c r="Q90" s="347">
        <v>545.6200000000008</v>
      </c>
      <c r="R90" s="158">
        <v>0.6776556776556777</v>
      </c>
    </row>
    <row r="91" spans="1:18" ht="12.75" customHeight="1">
      <c r="A91" s="336"/>
      <c r="B91" s="337"/>
      <c r="C91" s="345" t="s">
        <v>551</v>
      </c>
      <c r="D91" s="346">
        <v>-4</v>
      </c>
      <c r="E91" s="347">
        <v>4</v>
      </c>
      <c r="F91" s="156">
        <v>-2</v>
      </c>
      <c r="G91" s="548"/>
      <c r="H91" s="346">
        <v>-16.45</v>
      </c>
      <c r="I91" s="347">
        <v>-12.6</v>
      </c>
      <c r="J91" s="156">
        <v>-0.23076923076923078</v>
      </c>
      <c r="K91" s="548"/>
      <c r="L91" s="346">
        <v>0</v>
      </c>
      <c r="M91" s="347">
        <v>0</v>
      </c>
      <c r="N91" s="156" t="s">
        <v>253</v>
      </c>
      <c r="O91" s="383"/>
      <c r="P91" s="348">
        <v>-20.45</v>
      </c>
      <c r="Q91" s="347">
        <v>-8.6</v>
      </c>
      <c r="R91" s="183">
        <v>-1.2222222222222223</v>
      </c>
    </row>
    <row r="92" spans="1:18" ht="12.75" customHeight="1">
      <c r="A92" s="336"/>
      <c r="B92" s="337"/>
      <c r="C92" s="345" t="s">
        <v>125</v>
      </c>
      <c r="D92" s="394">
        <v>1452.26</v>
      </c>
      <c r="E92" s="400">
        <v>-239.6434947680023</v>
      </c>
      <c r="F92" s="168">
        <v>7.05</v>
      </c>
      <c r="G92" s="548"/>
      <c r="H92" s="394">
        <v>16.480000000001226</v>
      </c>
      <c r="I92" s="400">
        <v>36.50999999999929</v>
      </c>
      <c r="J92" s="168">
        <v>-0.5675675675675675</v>
      </c>
      <c r="K92" s="548"/>
      <c r="L92" s="394">
        <v>2.1200000000000614</v>
      </c>
      <c r="M92" s="400">
        <v>0</v>
      </c>
      <c r="N92" s="191" t="s">
        <v>253</v>
      </c>
      <c r="O92" s="383"/>
      <c r="P92" s="401">
        <v>1470.49</v>
      </c>
      <c r="Q92" s="400">
        <v>-203.13349476800303</v>
      </c>
      <c r="R92" s="169">
        <v>8.241379310344827</v>
      </c>
    </row>
    <row r="93" spans="1:18" ht="6" customHeight="1">
      <c r="A93" s="336"/>
      <c r="B93" s="337"/>
      <c r="C93" s="345"/>
      <c r="D93" s="346"/>
      <c r="E93" s="347"/>
      <c r="F93" s="156"/>
      <c r="G93" s="548"/>
      <c r="H93" s="346"/>
      <c r="I93" s="347"/>
      <c r="J93" s="156"/>
      <c r="K93" s="548"/>
      <c r="L93" s="346"/>
      <c r="M93" s="347"/>
      <c r="N93" s="156"/>
      <c r="O93" s="383"/>
      <c r="P93" s="348"/>
      <c r="Q93" s="347"/>
      <c r="R93" s="158"/>
    </row>
    <row r="94" spans="1:18" ht="12.75" customHeight="1">
      <c r="A94" s="336"/>
      <c r="B94" s="337"/>
      <c r="C94" s="345" t="s">
        <v>553</v>
      </c>
      <c r="D94" s="346">
        <v>1653.14</v>
      </c>
      <c r="E94" s="347">
        <v>393.51650523199777</v>
      </c>
      <c r="F94" s="156">
        <v>3.1954314720812182</v>
      </c>
      <c r="G94" s="548"/>
      <c r="H94" s="346">
        <v>698.5100000000014</v>
      </c>
      <c r="I94" s="347">
        <v>-73.88000000000062</v>
      </c>
      <c r="J94" s="156">
        <v>10.445945945945946</v>
      </c>
      <c r="K94" s="548"/>
      <c r="L94" s="346">
        <v>14.490000000000062</v>
      </c>
      <c r="M94" s="347">
        <v>15.24</v>
      </c>
      <c r="N94" s="156">
        <v>-0.06666666666666667</v>
      </c>
      <c r="O94" s="383"/>
      <c r="P94" s="348">
        <v>2367.14</v>
      </c>
      <c r="Q94" s="347">
        <v>333.8765052319971</v>
      </c>
      <c r="R94" s="158">
        <v>6.086826347305389</v>
      </c>
    </row>
    <row r="95" spans="1:18" ht="6.75" customHeight="1">
      <c r="A95" s="336"/>
      <c r="B95" s="337"/>
      <c r="C95" s="345"/>
      <c r="D95" s="346"/>
      <c r="E95" s="347"/>
      <c r="F95" s="156"/>
      <c r="G95" s="548"/>
      <c r="H95" s="346"/>
      <c r="I95" s="347"/>
      <c r="J95" s="156"/>
      <c r="K95" s="548"/>
      <c r="L95" s="346"/>
      <c r="M95" s="347"/>
      <c r="N95" s="156"/>
      <c r="O95" s="383"/>
      <c r="P95" s="348"/>
      <c r="Q95" s="347"/>
      <c r="R95" s="158"/>
    </row>
    <row r="96" spans="1:18" ht="12.75" customHeight="1">
      <c r="A96" s="336"/>
      <c r="B96" s="337"/>
      <c r="C96" s="337" t="s">
        <v>554</v>
      </c>
      <c r="D96" s="389">
        <v>22330.5</v>
      </c>
      <c r="E96" s="390">
        <v>20677.36</v>
      </c>
      <c r="F96" s="160">
        <v>0.07999226193354936</v>
      </c>
      <c r="G96" s="156"/>
      <c r="H96" s="389">
        <v>5720.85</v>
      </c>
      <c r="I96" s="390">
        <v>5022.49</v>
      </c>
      <c r="J96" s="160">
        <v>0.13918757467144563</v>
      </c>
      <c r="K96" s="548"/>
      <c r="L96" s="389">
        <v>165.43</v>
      </c>
      <c r="M96" s="390">
        <v>150.92</v>
      </c>
      <c r="N96" s="160">
        <v>0.09271523178807947</v>
      </c>
      <c r="O96" s="383"/>
      <c r="P96" s="351">
        <v>28216.91</v>
      </c>
      <c r="Q96" s="390">
        <v>25849.77</v>
      </c>
      <c r="R96" s="161">
        <v>0.09156673114119923</v>
      </c>
    </row>
    <row r="97" spans="1:18" s="442" customFormat="1" ht="12.75" customHeight="1">
      <c r="A97" s="336"/>
      <c r="B97" s="337"/>
      <c r="C97" s="337"/>
      <c r="D97" s="483"/>
      <c r="E97" s="356"/>
      <c r="F97" s="170"/>
      <c r="H97" s="483"/>
      <c r="I97" s="356"/>
      <c r="J97" s="170"/>
      <c r="L97" s="483"/>
      <c r="M97" s="356"/>
      <c r="N97" s="170"/>
      <c r="O97" s="378"/>
      <c r="P97" s="549"/>
      <c r="Q97" s="356"/>
      <c r="R97" s="192"/>
    </row>
    <row r="98" spans="1:18" ht="12.75" customHeight="1">
      <c r="A98" s="293"/>
      <c r="B98" s="296"/>
      <c r="C98" s="296"/>
      <c r="D98" s="296"/>
      <c r="E98" s="550"/>
      <c r="F98" s="551"/>
      <c r="G98" s="552"/>
      <c r="H98" s="294"/>
      <c r="I98" s="294"/>
      <c r="J98" s="151"/>
      <c r="K98" s="553"/>
      <c r="L98" s="553"/>
      <c r="M98" s="554"/>
      <c r="N98" s="151"/>
      <c r="O98" s="297"/>
      <c r="P98" s="555"/>
      <c r="Q98" s="556"/>
      <c r="R98" s="193"/>
    </row>
    <row r="99" spans="1:18" ht="12.75">
      <c r="A99" s="442"/>
      <c r="B99" s="337"/>
      <c r="C99" s="337"/>
      <c r="D99" s="421"/>
      <c r="E99" s="422"/>
      <c r="F99" s="170"/>
      <c r="G99" s="170"/>
      <c r="H99" s="423"/>
      <c r="I99" s="412"/>
      <c r="J99" s="170"/>
      <c r="K99" s="170"/>
      <c r="L99" s="423"/>
      <c r="M99" s="412"/>
      <c r="N99" s="170"/>
      <c r="O99" s="345"/>
      <c r="P99" s="557"/>
      <c r="Q99" s="422"/>
      <c r="R99" s="170"/>
    </row>
    <row r="100" spans="2:18" ht="12.75">
      <c r="B100" s="284" t="s">
        <v>532</v>
      </c>
      <c r="C100" s="284"/>
      <c r="Q100" s="356"/>
      <c r="R100" s="356"/>
    </row>
    <row r="101" spans="2:18" ht="12.75">
      <c r="B101" s="284"/>
      <c r="C101" s="284"/>
      <c r="Q101" s="356"/>
      <c r="R101" s="356"/>
    </row>
    <row r="102" spans="2:18" ht="14.25">
      <c r="B102" s="414" t="s">
        <v>543</v>
      </c>
      <c r="C102" s="284"/>
      <c r="Q102" s="356"/>
      <c r="R102" s="356"/>
    </row>
    <row r="103" spans="2:18" ht="14.25">
      <c r="B103" s="414" t="s">
        <v>544</v>
      </c>
      <c r="C103" s="284"/>
      <c r="Q103" s="356"/>
      <c r="R103" s="356"/>
    </row>
    <row r="104" spans="2:18" ht="14.25">
      <c r="B104" s="415" t="s">
        <v>129</v>
      </c>
      <c r="C104" s="284"/>
      <c r="Q104" s="356"/>
      <c r="R104" s="356"/>
    </row>
    <row r="105" spans="2:18" ht="14.25">
      <c r="B105" s="507" t="s">
        <v>574</v>
      </c>
      <c r="C105" s="284"/>
      <c r="Q105" s="356"/>
      <c r="R105" s="356"/>
    </row>
    <row r="106" spans="2:18" ht="14.25">
      <c r="B106" s="414" t="s">
        <v>628</v>
      </c>
      <c r="C106" s="284"/>
      <c r="Q106" s="356"/>
      <c r="R106" s="356"/>
    </row>
    <row r="107" spans="2:18" ht="12.75">
      <c r="B107" s="283" t="s">
        <v>629</v>
      </c>
      <c r="C107" s="284"/>
      <c r="Q107" s="356"/>
      <c r="R107" s="356"/>
    </row>
    <row r="108" ht="14.25" customHeight="1">
      <c r="B108" s="558" t="s">
        <v>15</v>
      </c>
    </row>
    <row r="109" ht="11.25" customHeight="1">
      <c r="B109" s="283" t="s">
        <v>126</v>
      </c>
    </row>
    <row r="110" ht="14.25">
      <c r="B110" s="414" t="s">
        <v>16</v>
      </c>
    </row>
    <row r="111" ht="12.75">
      <c r="B111" s="283" t="s">
        <v>533</v>
      </c>
    </row>
    <row r="113" ht="6" customHeight="1"/>
    <row r="114" ht="12.75">
      <c r="T114" s="281" t="s">
        <v>131</v>
      </c>
    </row>
    <row r="115" ht="6" customHeight="1"/>
    <row r="150" ht="6" customHeight="1"/>
    <row r="160" spans="19:22" ht="12.75">
      <c r="S160" s="170"/>
      <c r="T160" s="170"/>
      <c r="U160" s="170"/>
      <c r="V160" s="170"/>
    </row>
    <row r="161" spans="19:22" ht="12.75">
      <c r="S161" s="170"/>
      <c r="T161" s="170"/>
      <c r="U161" s="170"/>
      <c r="V161" s="170"/>
    </row>
    <row r="162" spans="19:22" ht="9" customHeight="1">
      <c r="S162" s="170"/>
      <c r="T162" s="170"/>
      <c r="U162" s="170"/>
      <c r="V162" s="170"/>
    </row>
    <row r="163" spans="19:22" ht="6" customHeight="1">
      <c r="S163" s="170"/>
      <c r="T163" s="170"/>
      <c r="U163" s="170"/>
      <c r="V163" s="170"/>
    </row>
    <row r="164" ht="12.75">
      <c r="S164" s="170"/>
    </row>
    <row r="165" ht="6" customHeight="1">
      <c r="S165" s="170"/>
    </row>
    <row r="166" ht="12.75">
      <c r="S166" s="170"/>
    </row>
    <row r="167" ht="12.75">
      <c r="S167" s="170"/>
    </row>
    <row r="168" ht="12.75">
      <c r="S168" s="170"/>
    </row>
    <row r="169" ht="6" customHeight="1">
      <c r="S169" s="170"/>
    </row>
    <row r="170" ht="12.75">
      <c r="S170" s="170"/>
    </row>
    <row r="171" ht="6" customHeight="1">
      <c r="S171" s="170"/>
    </row>
    <row r="172" ht="12.75">
      <c r="S172" s="170"/>
    </row>
    <row r="173" ht="12.75">
      <c r="S173" s="170"/>
    </row>
    <row r="174" ht="12.75">
      <c r="S174" s="170"/>
    </row>
    <row r="175" ht="12.75">
      <c r="S175" s="170"/>
    </row>
    <row r="176" ht="12.75">
      <c r="S176" s="170"/>
    </row>
    <row r="177" ht="12.75">
      <c r="S177" s="170"/>
    </row>
    <row r="178" ht="12.75">
      <c r="S178" s="170"/>
    </row>
    <row r="179" ht="6.75" customHeight="1">
      <c r="S179" s="170"/>
    </row>
    <row r="180" ht="12.75">
      <c r="S180" s="170"/>
    </row>
    <row r="181" ht="12.75">
      <c r="S181" s="170"/>
    </row>
    <row r="182" ht="12.75">
      <c r="S182" s="170"/>
    </row>
    <row r="183" ht="6" customHeight="1">
      <c r="S183" s="170"/>
    </row>
    <row r="184" ht="12.75">
      <c r="S184" s="170"/>
    </row>
    <row r="185" ht="6" customHeight="1">
      <c r="S185" s="170"/>
    </row>
    <row r="186" ht="12.75">
      <c r="S186" s="170"/>
    </row>
    <row r="187" ht="12.75">
      <c r="S187" s="170"/>
    </row>
    <row r="188" ht="12.75">
      <c r="S188" s="170"/>
    </row>
    <row r="189" ht="7.5" customHeight="1">
      <c r="S189" s="170"/>
    </row>
    <row r="190" ht="12.75">
      <c r="S190" s="170"/>
    </row>
    <row r="191" ht="6" customHeight="1">
      <c r="S191" s="170"/>
    </row>
    <row r="192" ht="12.75">
      <c r="S192" s="170"/>
    </row>
    <row r="193" ht="12.75">
      <c r="S193" s="170"/>
    </row>
    <row r="194" ht="12.75">
      <c r="S194" s="170"/>
    </row>
    <row r="195" ht="12.75">
      <c r="S195" s="170"/>
    </row>
    <row r="196" ht="6" customHeight="1">
      <c r="S196" s="170"/>
    </row>
    <row r="197" ht="12.75">
      <c r="S197" s="170"/>
    </row>
    <row r="198" ht="12.75">
      <c r="S198" s="170"/>
    </row>
    <row r="199" ht="12.75">
      <c r="S199" s="170"/>
    </row>
    <row r="200" ht="6" customHeight="1">
      <c r="S200" s="170"/>
    </row>
    <row r="201" ht="12.75">
      <c r="S201" s="170"/>
    </row>
    <row r="202" ht="6" customHeight="1">
      <c r="S202" s="170"/>
    </row>
    <row r="203" ht="12.75">
      <c r="S203" s="170"/>
    </row>
    <row r="204" ht="12.75">
      <c r="S204" s="170"/>
    </row>
    <row r="205" ht="12.75">
      <c r="S205" s="170"/>
    </row>
    <row r="206" ht="12.75">
      <c r="S206" s="170"/>
    </row>
    <row r="207" ht="6" customHeight="1">
      <c r="S207" s="170"/>
    </row>
    <row r="208" ht="12.75">
      <c r="S208" s="170"/>
    </row>
    <row r="209" ht="12.75">
      <c r="S209" s="170"/>
    </row>
    <row r="210" ht="12.75">
      <c r="S210" s="170"/>
    </row>
    <row r="211" ht="6" customHeight="1">
      <c r="S211" s="170"/>
    </row>
    <row r="212" ht="12.75">
      <c r="S212" s="170"/>
    </row>
    <row r="213" ht="6" customHeight="1">
      <c r="S213" s="170"/>
    </row>
    <row r="214" ht="12.75">
      <c r="S214" s="170"/>
    </row>
    <row r="215" ht="12.75">
      <c r="S215" s="170"/>
    </row>
    <row r="216" ht="12.75">
      <c r="S216" s="170"/>
    </row>
    <row r="217" ht="12.75">
      <c r="S217" s="170"/>
    </row>
    <row r="218" ht="6" customHeight="1">
      <c r="S218" s="170"/>
    </row>
    <row r="219" ht="12.75">
      <c r="S219" s="170"/>
    </row>
    <row r="220" ht="12.75">
      <c r="S220" s="170"/>
    </row>
    <row r="221" ht="12.75">
      <c r="S221" s="170"/>
    </row>
    <row r="222" ht="12.75">
      <c r="S222" s="170"/>
    </row>
    <row r="223" ht="12.75">
      <c r="S223" s="170"/>
    </row>
    <row r="224" ht="4.5" customHeight="1">
      <c r="S224" s="170"/>
    </row>
    <row r="225" ht="12.75">
      <c r="S225" s="170"/>
    </row>
    <row r="226" ht="12.75">
      <c r="S226" s="170"/>
    </row>
    <row r="227" ht="12.75">
      <c r="S227" s="170"/>
    </row>
    <row r="228" ht="12.75">
      <c r="S228" s="170"/>
    </row>
    <row r="229" ht="12.75">
      <c r="S229" s="170"/>
    </row>
    <row r="230" ht="6" customHeight="1">
      <c r="S230" s="170"/>
    </row>
    <row r="231" ht="12.75">
      <c r="S231" s="170"/>
    </row>
    <row r="232" ht="12.75">
      <c r="S232" s="170"/>
    </row>
    <row r="233" ht="12.75">
      <c r="S233" s="170"/>
    </row>
    <row r="234" ht="12.75">
      <c r="S234" s="170"/>
    </row>
  </sheetData>
  <conditionalFormatting sqref="A1:IV65536">
    <cfRule type="cellIs" priority="1" dxfId="0" operator="between" stopIfTrue="1">
      <formula>-10000000</formula>
      <formula>10000000</formula>
    </cfRule>
  </conditionalFormatting>
  <printOptions/>
  <pageMargins left="0.75" right="0.75" top="1" bottom="1" header="0.5" footer="0.5"/>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O118"/>
  <sheetViews>
    <sheetView showGridLines="0" zoomScale="75" zoomScaleNormal="75" zoomScaleSheetLayoutView="75" workbookViewId="0" topLeftCell="A1">
      <selection activeCell="A1" sqref="A1"/>
    </sheetView>
  </sheetViews>
  <sheetFormatPr defaultColWidth="9.00390625" defaultRowHeight="14.25"/>
  <cols>
    <col min="1" max="1" width="4.625" style="9" customWidth="1"/>
    <col min="2" max="6" width="8.00390625" style="9" customWidth="1"/>
    <col min="7" max="9" width="11.375" style="9" customWidth="1"/>
    <col min="10" max="10" width="11.50390625" style="23" customWidth="1"/>
    <col min="11" max="11" width="10.375" style="23" customWidth="1"/>
    <col min="12" max="12" width="10.875" style="23" customWidth="1"/>
    <col min="13" max="13" width="4.875" style="9" customWidth="1"/>
    <col min="14" max="16384" width="8.00390625" style="9" customWidth="1"/>
  </cols>
  <sheetData>
    <row r="1" spans="1:12" ht="12.75">
      <c r="A1" s="9" t="str">
        <f>'HY 2003analysts schs index '!A1</f>
        <v>Date: 29 July 2003</v>
      </c>
      <c r="L1" s="24" t="s">
        <v>183</v>
      </c>
    </row>
    <row r="3" ht="12.75">
      <c r="A3" s="11" t="s">
        <v>162</v>
      </c>
    </row>
    <row r="4" ht="12.75">
      <c r="A4" s="11"/>
    </row>
    <row r="5" ht="12.75">
      <c r="A5" s="12" t="s">
        <v>142</v>
      </c>
    </row>
    <row r="7" spans="1:12" ht="12.75">
      <c r="A7" s="14" t="s">
        <v>144</v>
      </c>
      <c r="B7" s="25"/>
      <c r="C7" s="25"/>
      <c r="D7" s="25"/>
      <c r="E7" s="25"/>
      <c r="F7" s="25"/>
      <c r="G7" s="25"/>
      <c r="H7" s="25"/>
      <c r="I7" s="25"/>
      <c r="K7" s="26"/>
      <c r="L7" s="26"/>
    </row>
    <row r="8" ht="12.75">
      <c r="J8" s="27"/>
    </row>
    <row r="9" spans="1:9" ht="12.75">
      <c r="A9" s="12" t="s">
        <v>184</v>
      </c>
      <c r="B9" s="28"/>
      <c r="C9" s="28"/>
      <c r="D9" s="28"/>
      <c r="E9" s="28"/>
      <c r="F9" s="28"/>
      <c r="G9" s="28"/>
      <c r="H9" s="28"/>
      <c r="I9" s="28"/>
    </row>
    <row r="10" spans="1:9" ht="12.75">
      <c r="A10" s="12"/>
      <c r="B10" s="28"/>
      <c r="C10" s="28"/>
      <c r="D10" s="28"/>
      <c r="E10" s="28"/>
      <c r="F10" s="28"/>
      <c r="G10" s="28"/>
      <c r="H10" s="28"/>
      <c r="I10" s="28"/>
    </row>
    <row r="11" ht="12.75">
      <c r="A11" s="4" t="s">
        <v>185</v>
      </c>
    </row>
    <row r="13" ht="12.75">
      <c r="A13" s="9" t="s">
        <v>481</v>
      </c>
    </row>
    <row r="14" ht="12.75">
      <c r="A14" s="9" t="s">
        <v>483</v>
      </c>
    </row>
    <row r="16" ht="12.75">
      <c r="A16" s="9" t="s">
        <v>638</v>
      </c>
    </row>
    <row r="17" ht="12.75">
      <c r="A17" s="9" t="s">
        <v>637</v>
      </c>
    </row>
    <row r="19" ht="12.75">
      <c r="A19" s="9" t="s">
        <v>482</v>
      </c>
    </row>
    <row r="20" ht="12.75">
      <c r="A20" s="9" t="s">
        <v>31</v>
      </c>
    </row>
    <row r="21" ht="12.75">
      <c r="A21" s="9" t="s">
        <v>30</v>
      </c>
    </row>
    <row r="23" ht="12.75">
      <c r="A23" s="9" t="s">
        <v>639</v>
      </c>
    </row>
    <row r="24" ht="12.75">
      <c r="A24" s="9" t="s">
        <v>640</v>
      </c>
    </row>
    <row r="25" ht="12.75">
      <c r="K25" s="29"/>
    </row>
    <row r="26" ht="12.75">
      <c r="A26" s="9" t="s">
        <v>593</v>
      </c>
    </row>
    <row r="27" ht="12.75">
      <c r="A27" s="9" t="s">
        <v>595</v>
      </c>
    </row>
    <row r="28" ht="12.75">
      <c r="A28" s="9" t="s">
        <v>594</v>
      </c>
    </row>
    <row r="30" ht="12.75">
      <c r="A30" s="9" t="s">
        <v>641</v>
      </c>
    </row>
    <row r="31" ht="12.75">
      <c r="A31" s="9" t="s">
        <v>186</v>
      </c>
    </row>
    <row r="33" ht="12.75">
      <c r="A33" s="9" t="s">
        <v>187</v>
      </c>
    </row>
    <row r="35" ht="12.75">
      <c r="A35" s="5" t="s">
        <v>188</v>
      </c>
    </row>
    <row r="36" ht="12.75">
      <c r="A36" s="5"/>
    </row>
    <row r="37" spans="1:12" ht="12.75">
      <c r="A37" s="5" t="s">
        <v>614</v>
      </c>
      <c r="J37" s="23" t="s">
        <v>190</v>
      </c>
      <c r="K37" s="23" t="s">
        <v>190</v>
      </c>
      <c r="L37" s="23" t="s">
        <v>191</v>
      </c>
    </row>
    <row r="38" spans="10:12" ht="12.75">
      <c r="J38" s="23">
        <v>2003</v>
      </c>
      <c r="K38" s="23">
        <v>2002</v>
      </c>
      <c r="L38" s="23">
        <v>2002</v>
      </c>
    </row>
    <row r="39" ht="12.75">
      <c r="A39" s="9" t="s">
        <v>192</v>
      </c>
    </row>
    <row r="41" spans="2:12" ht="12.75">
      <c r="B41" s="9" t="s">
        <v>193</v>
      </c>
      <c r="J41" s="30">
        <v>0.069</v>
      </c>
      <c r="K41" s="30">
        <v>0.075</v>
      </c>
      <c r="L41" s="30">
        <v>0.07</v>
      </c>
    </row>
    <row r="42" spans="2:12" ht="12.75">
      <c r="B42" s="9" t="s">
        <v>194</v>
      </c>
      <c r="J42" s="30" t="s">
        <v>195</v>
      </c>
      <c r="K42" s="23" t="s">
        <v>642</v>
      </c>
      <c r="L42" s="23" t="s">
        <v>196</v>
      </c>
    </row>
    <row r="43" spans="2:12" ht="12.75">
      <c r="B43" s="9" t="s">
        <v>197</v>
      </c>
      <c r="J43" s="30">
        <v>0.062</v>
      </c>
      <c r="K43" s="30">
        <v>0.075</v>
      </c>
      <c r="L43" s="31">
        <v>0.0675</v>
      </c>
    </row>
    <row r="44" spans="2:12" ht="12.75">
      <c r="B44" s="9" t="s">
        <v>198</v>
      </c>
      <c r="J44" s="30">
        <v>0.044</v>
      </c>
      <c r="K44" s="30">
        <v>0.05</v>
      </c>
      <c r="L44" s="30">
        <v>0.045</v>
      </c>
    </row>
    <row r="45" spans="2:12" ht="12.75">
      <c r="B45" s="9" t="s">
        <v>199</v>
      </c>
      <c r="J45" s="30">
        <v>0.054</v>
      </c>
      <c r="K45" s="30">
        <v>0.06</v>
      </c>
      <c r="L45" s="30">
        <v>0.055</v>
      </c>
    </row>
    <row r="46" spans="10:11" ht="12.75">
      <c r="J46" s="30"/>
      <c r="K46" s="30"/>
    </row>
    <row r="47" spans="2:11" ht="12.75">
      <c r="B47" s="9" t="s">
        <v>643</v>
      </c>
      <c r="J47" s="30"/>
      <c r="K47" s="30"/>
    </row>
    <row r="48" spans="2:12" ht="12.75">
      <c r="B48" s="9" t="s">
        <v>200</v>
      </c>
      <c r="J48" s="30">
        <v>0.064</v>
      </c>
      <c r="K48" s="30">
        <v>0.071</v>
      </c>
      <c r="L48" s="30">
        <v>0.066</v>
      </c>
    </row>
    <row r="49" spans="10:11" ht="12.75">
      <c r="J49" s="30"/>
      <c r="K49" s="30"/>
    </row>
    <row r="50" spans="2:12" ht="12.75">
      <c r="B50" s="9" t="s">
        <v>201</v>
      </c>
      <c r="J50" s="30">
        <v>0.029</v>
      </c>
      <c r="K50" s="30">
        <v>0.026</v>
      </c>
      <c r="L50" s="30">
        <v>0.025</v>
      </c>
    </row>
    <row r="51" spans="10:11" ht="12.75">
      <c r="J51" s="30"/>
      <c r="K51" s="30"/>
    </row>
    <row r="52" spans="1:11" ht="12.75">
      <c r="A52" s="9" t="s">
        <v>202</v>
      </c>
      <c r="J52" s="30"/>
      <c r="K52" s="30"/>
    </row>
    <row r="53" spans="10:11" ht="12.75">
      <c r="J53" s="30"/>
      <c r="K53" s="30"/>
    </row>
    <row r="54" spans="2:12" ht="12.75">
      <c r="B54" s="9" t="s">
        <v>203</v>
      </c>
      <c r="J54" s="30">
        <v>0.064</v>
      </c>
      <c r="K54" s="30">
        <v>0.071</v>
      </c>
      <c r="L54" s="30">
        <v>0.066</v>
      </c>
    </row>
    <row r="55" spans="2:12" ht="12.75">
      <c r="B55" s="9" t="s">
        <v>204</v>
      </c>
      <c r="J55" s="30">
        <v>0.056</v>
      </c>
      <c r="K55" s="30">
        <v>0.063</v>
      </c>
      <c r="L55" s="30">
        <v>0.057</v>
      </c>
    </row>
    <row r="56" spans="10:11" ht="12.75">
      <c r="J56" s="30"/>
      <c r="K56" s="30"/>
    </row>
    <row r="57" spans="1:12" ht="12.75">
      <c r="A57" s="9" t="s">
        <v>205</v>
      </c>
      <c r="J57" s="30">
        <v>0.026</v>
      </c>
      <c r="K57" s="30">
        <v>0.026</v>
      </c>
      <c r="L57" s="32">
        <v>0.026</v>
      </c>
    </row>
    <row r="58" spans="10:11" ht="12.75">
      <c r="J58" s="30"/>
      <c r="K58" s="30"/>
    </row>
    <row r="59" spans="1:12" ht="12.75">
      <c r="A59" s="9" t="s">
        <v>206</v>
      </c>
      <c r="J59" s="30">
        <v>0.07</v>
      </c>
      <c r="K59" s="30">
        <v>0.077</v>
      </c>
      <c r="L59" s="30">
        <v>0.071</v>
      </c>
    </row>
    <row r="60" spans="10:12" ht="12.75">
      <c r="J60" s="30"/>
      <c r="K60" s="30"/>
      <c r="L60" s="30"/>
    </row>
    <row r="61" spans="1:11" ht="12.75">
      <c r="A61" s="5" t="s">
        <v>207</v>
      </c>
      <c r="J61" s="30"/>
      <c r="K61" s="30"/>
    </row>
    <row r="62" spans="10:11" ht="12.75">
      <c r="J62" s="30"/>
      <c r="K62" s="30"/>
    </row>
    <row r="63" spans="1:12" ht="12.75">
      <c r="A63" s="9" t="s">
        <v>208</v>
      </c>
      <c r="J63" s="31">
        <v>0.0175</v>
      </c>
      <c r="K63" s="31">
        <v>0.0175</v>
      </c>
      <c r="L63" s="31">
        <v>0.0175</v>
      </c>
    </row>
    <row r="64" spans="10:12" ht="12.75">
      <c r="J64" s="30"/>
      <c r="K64" s="30"/>
      <c r="L64" s="30"/>
    </row>
    <row r="65" spans="1:12" ht="12.75">
      <c r="A65" s="9" t="s">
        <v>113</v>
      </c>
      <c r="J65" s="30">
        <v>0.035</v>
      </c>
      <c r="K65" s="30">
        <v>0.049</v>
      </c>
      <c r="L65" s="30">
        <v>0.039</v>
      </c>
    </row>
    <row r="66" spans="10:12" ht="12.75">
      <c r="J66" s="30"/>
      <c r="K66" s="30"/>
      <c r="L66" s="30"/>
    </row>
    <row r="67" spans="1:12" ht="12.75">
      <c r="A67" s="9" t="s">
        <v>205</v>
      </c>
      <c r="J67" s="30">
        <v>0.031</v>
      </c>
      <c r="K67" s="30">
        <v>0.026</v>
      </c>
      <c r="L67" s="30">
        <v>0.031</v>
      </c>
    </row>
    <row r="68" spans="10:12" ht="12.75">
      <c r="J68" s="30"/>
      <c r="K68" s="30"/>
      <c r="L68" s="30"/>
    </row>
    <row r="69" spans="1:12" ht="12.75">
      <c r="A69" s="9" t="s">
        <v>209</v>
      </c>
      <c r="J69" s="30">
        <v>0.066</v>
      </c>
      <c r="K69" s="30">
        <v>0.075</v>
      </c>
      <c r="L69" s="30">
        <v>0.07</v>
      </c>
    </row>
    <row r="70" spans="10:12" ht="12.75">
      <c r="J70" s="30"/>
      <c r="K70" s="30"/>
      <c r="L70" s="30"/>
    </row>
    <row r="71" spans="10:12" ht="12.75">
      <c r="J71" s="9"/>
      <c r="K71" s="9"/>
      <c r="L71" s="9"/>
    </row>
    <row r="73" spans="10:12" ht="12.75">
      <c r="J73" s="9"/>
      <c r="K73" s="9"/>
      <c r="L73" s="9"/>
    </row>
    <row r="74" spans="10:12" ht="12.75">
      <c r="J74" s="9"/>
      <c r="K74" s="9"/>
      <c r="L74" s="9"/>
    </row>
    <row r="75" spans="10:12" ht="12.75">
      <c r="J75" s="9"/>
      <c r="K75" s="9"/>
      <c r="L75" s="9"/>
    </row>
    <row r="76" spans="10:12" ht="12.75">
      <c r="J76" s="9"/>
      <c r="K76" s="9"/>
      <c r="L76" s="9"/>
    </row>
    <row r="77" spans="10:12" ht="12.75">
      <c r="J77" s="9"/>
      <c r="K77" s="9"/>
      <c r="L77" s="9"/>
    </row>
    <row r="78" spans="10:13" ht="12.75">
      <c r="J78" s="9"/>
      <c r="K78" s="9"/>
      <c r="L78" s="9"/>
      <c r="M78" s="33"/>
    </row>
    <row r="79" spans="10:13" ht="12.75">
      <c r="J79" s="9"/>
      <c r="K79" s="9"/>
      <c r="L79" s="9"/>
      <c r="M79" s="33"/>
    </row>
    <row r="80" spans="10:12" ht="12.75">
      <c r="J80" s="9"/>
      <c r="K80" s="9"/>
      <c r="L80" s="9"/>
    </row>
    <row r="81" spans="10:12" ht="12.75">
      <c r="J81" s="9"/>
      <c r="K81" s="9"/>
      <c r="L81" s="9"/>
    </row>
    <row r="86" ht="12.75">
      <c r="A86" s="5"/>
    </row>
    <row r="87" spans="1:10" ht="12.75">
      <c r="A87" s="5"/>
      <c r="J87" s="34"/>
    </row>
    <row r="88" ht="12.75">
      <c r="J88" s="34"/>
    </row>
    <row r="92" ht="12.75">
      <c r="J92" s="35"/>
    </row>
    <row r="93" spans="10:15" ht="12.75">
      <c r="J93" s="36"/>
      <c r="K93" s="37"/>
      <c r="L93" s="37"/>
      <c r="M93" s="28"/>
      <c r="N93" s="28"/>
      <c r="O93" s="28"/>
    </row>
    <row r="94" spans="10:15" ht="12.75">
      <c r="J94" s="36"/>
      <c r="K94" s="37"/>
      <c r="L94" s="37"/>
      <c r="M94" s="28"/>
      <c r="N94" s="28"/>
      <c r="O94" s="28"/>
    </row>
    <row r="95" spans="10:15" ht="12.75">
      <c r="J95" s="38"/>
      <c r="K95" s="37"/>
      <c r="L95" s="37"/>
      <c r="M95" s="28"/>
      <c r="N95" s="28"/>
      <c r="O95" s="28"/>
    </row>
    <row r="96" spans="10:15" ht="12.75">
      <c r="J96" s="36"/>
      <c r="K96" s="37"/>
      <c r="L96" s="37"/>
      <c r="M96" s="28"/>
      <c r="N96" s="28"/>
      <c r="O96" s="28"/>
    </row>
    <row r="97" spans="10:15" ht="12.75">
      <c r="J97" s="37"/>
      <c r="K97" s="37"/>
      <c r="L97" s="37"/>
      <c r="M97" s="28"/>
      <c r="N97" s="28"/>
      <c r="O97" s="28"/>
    </row>
    <row r="98" spans="1:15" ht="12.75">
      <c r="A98" s="5"/>
      <c r="J98" s="37"/>
      <c r="K98" s="37"/>
      <c r="L98" s="37"/>
      <c r="M98" s="28"/>
      <c r="N98" s="28"/>
      <c r="O98" s="28"/>
    </row>
    <row r="99" spans="10:15" ht="12.75">
      <c r="J99" s="37"/>
      <c r="K99" s="37"/>
      <c r="L99" s="37"/>
      <c r="M99" s="28"/>
      <c r="N99" s="28"/>
      <c r="O99" s="28"/>
    </row>
    <row r="100" spans="10:15" ht="12.75">
      <c r="J100" s="37"/>
      <c r="K100" s="37"/>
      <c r="L100" s="37"/>
      <c r="M100" s="28"/>
      <c r="N100" s="28"/>
      <c r="O100" s="28"/>
    </row>
    <row r="101" spans="10:15" ht="12.75">
      <c r="J101" s="37"/>
      <c r="K101" s="37"/>
      <c r="L101" s="37"/>
      <c r="M101" s="28"/>
      <c r="N101" s="28"/>
      <c r="O101" s="28"/>
    </row>
    <row r="104" ht="12.75">
      <c r="A104" s="20"/>
    </row>
    <row r="115" ht="12.75">
      <c r="A115" s="20"/>
    </row>
    <row r="118" ht="12.75">
      <c r="A118" s="20"/>
    </row>
  </sheetData>
  <printOptions horizontalCentered="1" verticalCentered="1"/>
  <pageMargins left="0.6" right="0.2362204724409449" top="0.47" bottom="0.9" header="0" footer="0"/>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O70"/>
  <sheetViews>
    <sheetView showGridLines="0" zoomScale="75" zoomScaleNormal="75" zoomScaleSheetLayoutView="75" workbookViewId="0" topLeftCell="A1">
      <selection activeCell="A1" sqref="A1"/>
    </sheetView>
  </sheetViews>
  <sheetFormatPr defaultColWidth="9.00390625" defaultRowHeight="14.25"/>
  <cols>
    <col min="1" max="9" width="8.00390625" style="9" customWidth="1"/>
    <col min="10" max="10" width="9.625" style="9" customWidth="1"/>
    <col min="11" max="11" width="8.875" style="9" customWidth="1"/>
    <col min="12" max="12" width="9.50390625" style="9" customWidth="1"/>
    <col min="13" max="13" width="8.00390625" style="9" customWidth="1"/>
    <col min="14" max="14" width="3.00390625" style="9" customWidth="1"/>
    <col min="15" max="15" width="3.125" style="9" customWidth="1"/>
    <col min="16" max="16384" width="8.00390625" style="9" customWidth="1"/>
  </cols>
  <sheetData>
    <row r="1" ht="12.75">
      <c r="M1" s="20" t="s">
        <v>183</v>
      </c>
    </row>
    <row r="3" spans="1:14" ht="12.75">
      <c r="A3" s="14" t="s">
        <v>214</v>
      </c>
      <c r="B3" s="25"/>
      <c r="C3" s="25"/>
      <c r="D3" s="25"/>
      <c r="E3" s="25"/>
      <c r="F3" s="25"/>
      <c r="G3" s="25"/>
      <c r="H3" s="25"/>
      <c r="I3" s="25"/>
      <c r="J3" s="25"/>
      <c r="K3" s="25"/>
      <c r="L3" s="25"/>
      <c r="M3" s="25"/>
      <c r="N3" s="25"/>
    </row>
    <row r="4" spans="1:14" ht="12.75">
      <c r="A4" s="11"/>
      <c r="B4" s="28"/>
      <c r="C4" s="28"/>
      <c r="D4" s="28"/>
      <c r="E4" s="28"/>
      <c r="F4" s="28"/>
      <c r="G4" s="28"/>
      <c r="H4" s="28"/>
      <c r="I4" s="28"/>
      <c r="J4" s="28"/>
      <c r="K4" s="28"/>
      <c r="L4" s="28"/>
      <c r="M4" s="28"/>
      <c r="N4" s="28"/>
    </row>
    <row r="5" spans="1:14" ht="12.75">
      <c r="A5" s="5" t="s">
        <v>210</v>
      </c>
      <c r="N5" s="28"/>
    </row>
    <row r="6" spans="11:14" ht="12.75">
      <c r="K6" s="572" t="s">
        <v>216</v>
      </c>
      <c r="L6" s="572"/>
      <c r="M6" s="54" t="s">
        <v>217</v>
      </c>
      <c r="N6" s="28"/>
    </row>
    <row r="7" spans="11:14" ht="12.75">
      <c r="K7" s="20">
        <v>2003</v>
      </c>
      <c r="L7" s="20">
        <v>2002</v>
      </c>
      <c r="M7" s="20">
        <v>2002</v>
      </c>
      <c r="N7" s="28"/>
    </row>
    <row r="8" spans="11:14" ht="12.75">
      <c r="K8" s="54"/>
      <c r="L8" s="54"/>
      <c r="M8" s="54"/>
      <c r="N8" s="28"/>
    </row>
    <row r="9" spans="1:15" ht="12.75">
      <c r="A9" s="9" t="s">
        <v>211</v>
      </c>
      <c r="K9" s="149">
        <v>0.072</v>
      </c>
      <c r="L9" s="149">
        <v>0.072</v>
      </c>
      <c r="M9" s="149">
        <v>0.071</v>
      </c>
      <c r="O9" s="28"/>
    </row>
    <row r="10" spans="11:15" ht="12.75">
      <c r="K10" s="149"/>
      <c r="L10" s="149"/>
      <c r="M10" s="149"/>
      <c r="O10" s="28"/>
    </row>
    <row r="11" spans="1:15" ht="12.75">
      <c r="A11" s="9" t="s">
        <v>212</v>
      </c>
      <c r="K11" s="149">
        <v>0.033</v>
      </c>
      <c r="L11" s="149">
        <v>0.03</v>
      </c>
      <c r="M11" s="149">
        <v>0.03</v>
      </c>
      <c r="O11" s="28"/>
    </row>
    <row r="12" spans="11:15" ht="12.75">
      <c r="K12" s="149"/>
      <c r="L12" s="149"/>
      <c r="M12" s="149"/>
      <c r="O12" s="28"/>
    </row>
    <row r="13" spans="1:15" ht="12.75">
      <c r="A13" s="9" t="s">
        <v>213</v>
      </c>
      <c r="K13" s="149">
        <v>0.105</v>
      </c>
      <c r="L13" s="149">
        <v>0.099</v>
      </c>
      <c r="M13" s="149">
        <v>0.096</v>
      </c>
      <c r="O13" s="28"/>
    </row>
    <row r="14" spans="11:14" ht="12.75">
      <c r="K14" s="23"/>
      <c r="L14" s="23"/>
      <c r="M14" s="30"/>
      <c r="N14" s="28"/>
    </row>
    <row r="15" spans="1:14" ht="12.75">
      <c r="A15" s="9" t="s">
        <v>105</v>
      </c>
      <c r="K15" s="23"/>
      <c r="L15" s="23"/>
      <c r="M15" s="30"/>
      <c r="N15" s="28"/>
    </row>
    <row r="16" spans="1:14" ht="12.75">
      <c r="A16" s="9" t="s">
        <v>625</v>
      </c>
      <c r="K16" s="30"/>
      <c r="L16" s="23"/>
      <c r="M16" s="23"/>
      <c r="N16" s="28"/>
    </row>
    <row r="17" spans="11:14" ht="12.75">
      <c r="K17" s="30"/>
      <c r="L17" s="23"/>
      <c r="M17" s="23"/>
      <c r="N17" s="54"/>
    </row>
    <row r="19" spans="1:13" ht="12.75">
      <c r="A19" s="5" t="s">
        <v>215</v>
      </c>
      <c r="M19" s="33"/>
    </row>
    <row r="20" ht="12.75">
      <c r="A20" s="5"/>
    </row>
    <row r="22" spans="1:13" ht="12.75">
      <c r="A22" s="9" t="s">
        <v>644</v>
      </c>
      <c r="M22" s="33"/>
    </row>
    <row r="23" ht="12.75">
      <c r="M23" s="33"/>
    </row>
    <row r="24" ht="12.75">
      <c r="M24" s="33"/>
    </row>
    <row r="25" spans="11:13" ht="12.75">
      <c r="K25" s="572" t="s">
        <v>216</v>
      </c>
      <c r="L25" s="572"/>
      <c r="M25" s="54" t="s">
        <v>217</v>
      </c>
    </row>
    <row r="26" spans="11:13" ht="12.75">
      <c r="K26" s="20">
        <v>2003</v>
      </c>
      <c r="L26" s="20">
        <v>2002</v>
      </c>
      <c r="M26" s="20">
        <v>2002</v>
      </c>
    </row>
    <row r="27" spans="11:13" ht="12.75">
      <c r="K27" s="54" t="s">
        <v>175</v>
      </c>
      <c r="L27" s="54" t="s">
        <v>175</v>
      </c>
      <c r="M27" s="54" t="s">
        <v>175</v>
      </c>
    </row>
    <row r="28" spans="2:13" ht="12.75">
      <c r="B28" s="9" t="s">
        <v>645</v>
      </c>
      <c r="K28" s="274">
        <v>-104</v>
      </c>
      <c r="L28" s="274" t="s">
        <v>218</v>
      </c>
      <c r="M28" s="274">
        <f>-234+1</f>
        <v>-233</v>
      </c>
    </row>
    <row r="29" spans="2:13" ht="12.75">
      <c r="B29" s="9" t="s">
        <v>318</v>
      </c>
      <c r="K29" s="274">
        <v>-167</v>
      </c>
      <c r="L29" s="274">
        <v>30</v>
      </c>
      <c r="M29" s="274">
        <v>-76</v>
      </c>
    </row>
    <row r="30" spans="2:13" ht="12.75">
      <c r="B30" s="9" t="s">
        <v>210</v>
      </c>
      <c r="K30" s="274">
        <v>-216</v>
      </c>
      <c r="L30" s="274">
        <v>-52</v>
      </c>
      <c r="M30" s="274">
        <v>-158</v>
      </c>
    </row>
    <row r="31" spans="11:13" ht="12.75">
      <c r="K31" s="275"/>
      <c r="L31" s="275"/>
      <c r="M31" s="275"/>
    </row>
    <row r="32" spans="2:13" ht="12.75">
      <c r="B32" s="9" t="s">
        <v>219</v>
      </c>
      <c r="K32" s="276">
        <f>SUM(K28:K31)</f>
        <v>-487</v>
      </c>
      <c r="L32" s="276">
        <f>SUM(L28:L31)</f>
        <v>-22</v>
      </c>
      <c r="M32" s="276">
        <f>SUM(M28:M31)</f>
        <v>-467</v>
      </c>
    </row>
    <row r="33" spans="12:14" ht="12.75">
      <c r="L33" s="144"/>
      <c r="M33" s="47"/>
      <c r="N33" s="145"/>
    </row>
    <row r="34" spans="12:14" ht="12.75">
      <c r="L34" s="144"/>
      <c r="M34" s="47"/>
      <c r="N34" s="145"/>
    </row>
    <row r="36" ht="12.75">
      <c r="A36" s="5" t="s">
        <v>220</v>
      </c>
    </row>
    <row r="37" ht="12.75">
      <c r="M37" s="54"/>
    </row>
    <row r="38" ht="12.75">
      <c r="M38" s="54"/>
    </row>
    <row r="39" ht="12.75">
      <c r="A39" s="9" t="s">
        <v>106</v>
      </c>
    </row>
    <row r="42" spans="1:13" ht="12.75">
      <c r="A42" s="20" t="s">
        <v>221</v>
      </c>
      <c r="M42" s="54" t="s">
        <v>222</v>
      </c>
    </row>
    <row r="43" ht="12.75">
      <c r="M43" s="54" t="s">
        <v>219</v>
      </c>
    </row>
    <row r="44" ht="12.75">
      <c r="M44" s="54" t="s">
        <v>175</v>
      </c>
    </row>
    <row r="45" ht="12.75">
      <c r="M45" s="54"/>
    </row>
    <row r="46" spans="4:13" ht="12.75">
      <c r="D46" s="9" t="s">
        <v>223</v>
      </c>
      <c r="M46" s="54"/>
    </row>
    <row r="48" spans="7:15" ht="12.75">
      <c r="G48" s="9" t="s">
        <v>624</v>
      </c>
      <c r="M48" s="57">
        <v>47</v>
      </c>
      <c r="O48" s="13"/>
    </row>
    <row r="49" spans="13:15" ht="12.75">
      <c r="M49" s="57"/>
      <c r="O49" s="54"/>
    </row>
    <row r="50" spans="7:15" ht="12.75">
      <c r="G50" s="9" t="s">
        <v>224</v>
      </c>
      <c r="M50" s="57">
        <v>-48</v>
      </c>
      <c r="O50" s="13"/>
    </row>
    <row r="51" ht="12.75">
      <c r="M51" s="127"/>
    </row>
    <row r="52" spans="4:13" ht="12.75">
      <c r="D52" s="9" t="s">
        <v>225</v>
      </c>
      <c r="M52" s="127"/>
    </row>
    <row r="53" ht="12.75">
      <c r="M53" s="127"/>
    </row>
    <row r="54" spans="7:15" ht="12.75">
      <c r="G54" s="9" t="s">
        <v>624</v>
      </c>
      <c r="M54" s="57">
        <v>-36</v>
      </c>
      <c r="O54" s="13"/>
    </row>
    <row r="55" spans="1:13" ht="12.75">
      <c r="A55" s="20"/>
      <c r="M55" s="127"/>
    </row>
    <row r="56" spans="7:15" ht="12.75">
      <c r="G56" s="9" t="s">
        <v>224</v>
      </c>
      <c r="M56" s="57">
        <v>42</v>
      </c>
      <c r="O56" s="13"/>
    </row>
    <row r="57" ht="12.75">
      <c r="M57" s="127"/>
    </row>
    <row r="58" spans="1:13" ht="12.75">
      <c r="A58" s="20" t="s">
        <v>226</v>
      </c>
      <c r="M58" s="127"/>
    </row>
    <row r="59" ht="12.75">
      <c r="M59" s="127"/>
    </row>
    <row r="60" spans="4:13" ht="12.75">
      <c r="D60" s="9" t="s">
        <v>223</v>
      </c>
      <c r="M60" s="127"/>
    </row>
    <row r="61" ht="12.75">
      <c r="M61" s="127"/>
    </row>
    <row r="62" spans="7:15" ht="12.75">
      <c r="G62" s="9" t="s">
        <v>624</v>
      </c>
      <c r="M62" s="57">
        <v>767</v>
      </c>
      <c r="O62" s="13"/>
    </row>
    <row r="63" ht="12.75">
      <c r="M63" s="127"/>
    </row>
    <row r="64" spans="7:15" ht="12.75">
      <c r="G64" s="9" t="s">
        <v>224</v>
      </c>
      <c r="M64" s="57">
        <v>-810</v>
      </c>
      <c r="O64" s="13"/>
    </row>
    <row r="65" ht="12.75">
      <c r="M65" s="127"/>
    </row>
    <row r="66" spans="4:13" ht="12.75">
      <c r="D66" s="9" t="s">
        <v>225</v>
      </c>
      <c r="M66" s="127"/>
    </row>
    <row r="67" ht="12.75">
      <c r="M67" s="127"/>
    </row>
    <row r="68" spans="7:15" ht="12.75">
      <c r="G68" s="9" t="s">
        <v>624</v>
      </c>
      <c r="M68" s="57">
        <v>-413</v>
      </c>
      <c r="O68" s="13"/>
    </row>
    <row r="69" ht="12.75">
      <c r="M69" s="127"/>
    </row>
    <row r="70" spans="7:15" ht="12.75">
      <c r="G70" s="9" t="s">
        <v>224</v>
      </c>
      <c r="M70" s="57">
        <v>492</v>
      </c>
      <c r="O70" s="13"/>
    </row>
  </sheetData>
  <mergeCells count="2">
    <mergeCell ref="K25:L25"/>
    <mergeCell ref="K6:L6"/>
  </mergeCells>
  <printOptions/>
  <pageMargins left="0.75" right="0.68" top="1" bottom="1" header="0.5" footer="0.5"/>
  <pageSetup blackAndWhite="1"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B1:S45"/>
  <sheetViews>
    <sheetView showGridLines="0" zoomScale="75" zoomScaleNormal="75" zoomScaleSheetLayoutView="75" workbookViewId="0" topLeftCell="A1">
      <selection activeCell="A1" sqref="A1"/>
    </sheetView>
  </sheetViews>
  <sheetFormatPr defaultColWidth="9.00390625" defaultRowHeight="14.25"/>
  <cols>
    <col min="1" max="1" width="8.00390625" style="2" customWidth="1"/>
    <col min="2" max="2" width="4.125" style="2" customWidth="1"/>
    <col min="3" max="3" width="13.375" style="2" customWidth="1"/>
    <col min="4" max="6" width="8.00390625" style="2" customWidth="1"/>
    <col min="7" max="7" width="14.875" style="2" customWidth="1"/>
    <col min="8" max="10" width="8.00390625" style="2" customWidth="1"/>
    <col min="11" max="11" width="7.125" style="2" bestFit="1" customWidth="1"/>
    <col min="12" max="12" width="8.50390625" style="2" customWidth="1"/>
    <col min="13" max="14" width="8.00390625" style="2" customWidth="1"/>
    <col min="15" max="15" width="7.125" style="2" bestFit="1" customWidth="1"/>
    <col min="16" max="16" width="3.875" style="2" customWidth="1"/>
    <col min="17" max="18" width="8.00390625" style="2" customWidth="1"/>
    <col min="19" max="19" width="7.125" style="2" bestFit="1" customWidth="1"/>
    <col min="20" max="16384" width="8.00390625" style="2" customWidth="1"/>
  </cols>
  <sheetData>
    <row r="1" spans="2:17" ht="12.75">
      <c r="B1" s="2" t="str">
        <f>'HY 2003analysts schs index '!A1</f>
        <v>Date: 29 July 2003</v>
      </c>
      <c r="Q1" s="20" t="s">
        <v>227</v>
      </c>
    </row>
    <row r="3" ht="12.75">
      <c r="B3" s="11" t="s">
        <v>162</v>
      </c>
    </row>
    <row r="4" ht="12.75">
      <c r="B4" s="11"/>
    </row>
    <row r="5" ht="12.75">
      <c r="B5" s="12" t="s">
        <v>142</v>
      </c>
    </row>
    <row r="6" spans="2:19" ht="12.75">
      <c r="B6" s="9"/>
      <c r="C6" s="9"/>
      <c r="D6" s="9"/>
      <c r="E6" s="9"/>
      <c r="F6" s="9"/>
      <c r="G6" s="9"/>
      <c r="H6" s="9"/>
      <c r="I6" s="4" t="s">
        <v>165</v>
      </c>
      <c r="J6" s="4"/>
      <c r="K6" s="4"/>
      <c r="L6" s="9"/>
      <c r="M6" s="4" t="s">
        <v>228</v>
      </c>
      <c r="N6" s="39"/>
      <c r="O6" s="4"/>
      <c r="P6" s="9"/>
      <c r="Q6" s="573" t="s">
        <v>229</v>
      </c>
      <c r="R6" s="573"/>
      <c r="S6" s="573"/>
    </row>
    <row r="7" spans="2:19" ht="12.75">
      <c r="B7" s="9"/>
      <c r="C7" s="9"/>
      <c r="D7" s="9"/>
      <c r="E7" s="9"/>
      <c r="F7" s="9"/>
      <c r="G7" s="9"/>
      <c r="H7" s="9"/>
      <c r="I7" s="13" t="s">
        <v>169</v>
      </c>
      <c r="J7" s="13" t="s">
        <v>170</v>
      </c>
      <c r="K7" s="13" t="s">
        <v>171</v>
      </c>
      <c r="L7" s="9"/>
      <c r="M7" s="13" t="s">
        <v>169</v>
      </c>
      <c r="N7" s="13" t="s">
        <v>170</v>
      </c>
      <c r="O7" s="13" t="s">
        <v>171</v>
      </c>
      <c r="P7" s="9"/>
      <c r="Q7" s="13" t="s">
        <v>169</v>
      </c>
      <c r="R7" s="13" t="s">
        <v>170</v>
      </c>
      <c r="S7" s="13" t="s">
        <v>171</v>
      </c>
    </row>
    <row r="8" spans="2:19" ht="12.75">
      <c r="B8" s="14" t="s">
        <v>230</v>
      </c>
      <c r="C8" s="25"/>
      <c r="D8" s="25"/>
      <c r="E8" s="25"/>
      <c r="F8" s="25"/>
      <c r="G8" s="25"/>
      <c r="H8" s="25"/>
      <c r="I8" s="15" t="s">
        <v>175</v>
      </c>
      <c r="J8" s="15" t="s">
        <v>175</v>
      </c>
      <c r="K8" s="15" t="s">
        <v>175</v>
      </c>
      <c r="L8" s="25"/>
      <c r="M8" s="15" t="s">
        <v>175</v>
      </c>
      <c r="N8" s="15" t="s">
        <v>175</v>
      </c>
      <c r="O8" s="15" t="s">
        <v>175</v>
      </c>
      <c r="P8" s="25"/>
      <c r="Q8" s="15" t="s">
        <v>175</v>
      </c>
      <c r="R8" s="15" t="s">
        <v>175</v>
      </c>
      <c r="S8" s="15" t="s">
        <v>175</v>
      </c>
    </row>
    <row r="9" spans="9:19" ht="12.75">
      <c r="I9" s="16"/>
      <c r="J9" s="16"/>
      <c r="K9" s="16"/>
      <c r="L9" s="16"/>
      <c r="M9" s="16"/>
      <c r="N9" s="16"/>
      <c r="O9" s="16"/>
      <c r="P9" s="16"/>
      <c r="Q9" s="16"/>
      <c r="R9" s="16"/>
      <c r="S9" s="16"/>
    </row>
    <row r="10" spans="2:19" ht="12.75">
      <c r="B10" s="140" t="s">
        <v>614</v>
      </c>
      <c r="I10" s="16">
        <v>86</v>
      </c>
      <c r="J10" s="16">
        <v>-26</v>
      </c>
      <c r="K10" s="16">
        <f>SUM(I10:J10)</f>
        <v>60</v>
      </c>
      <c r="L10" s="16"/>
      <c r="M10" s="16">
        <v>145</v>
      </c>
      <c r="N10" s="16">
        <v>-44</v>
      </c>
      <c r="O10" s="16">
        <f>SUM(M10:N10)</f>
        <v>101</v>
      </c>
      <c r="P10" s="16"/>
      <c r="Q10" s="16">
        <v>233</v>
      </c>
      <c r="R10" s="16">
        <v>-69</v>
      </c>
      <c r="S10" s="16">
        <f>SUM(Q10:R10)</f>
        <v>164</v>
      </c>
    </row>
    <row r="11" spans="9:19" ht="12.75">
      <c r="I11" s="16"/>
      <c r="J11" s="16"/>
      <c r="K11" s="16"/>
      <c r="L11" s="16"/>
      <c r="M11" s="16"/>
      <c r="N11" s="16"/>
      <c r="O11" s="16"/>
      <c r="P11" s="16"/>
      <c r="Q11" s="16"/>
      <c r="R11" s="16"/>
      <c r="S11" s="16"/>
    </row>
    <row r="12" spans="2:19" ht="12.75">
      <c r="B12" s="140" t="s">
        <v>646</v>
      </c>
      <c r="I12" s="16">
        <v>94</v>
      </c>
      <c r="J12" s="16">
        <v>-46</v>
      </c>
      <c r="K12" s="16">
        <f>SUM(I12:J12)</f>
        <v>48</v>
      </c>
      <c r="L12" s="16"/>
      <c r="M12" s="16">
        <v>117</v>
      </c>
      <c r="N12" s="16">
        <v>-56</v>
      </c>
      <c r="O12" s="16">
        <f>SUM(M12:N12)</f>
        <v>61</v>
      </c>
      <c r="P12" s="16"/>
      <c r="Q12" s="16">
        <v>234</v>
      </c>
      <c r="R12" s="16">
        <v>-116</v>
      </c>
      <c r="S12" s="16">
        <f>SUM(Q12:R12)</f>
        <v>118</v>
      </c>
    </row>
    <row r="13" spans="9:19" ht="12.75">
      <c r="I13" s="16"/>
      <c r="J13" s="16"/>
      <c r="K13" s="16"/>
      <c r="L13" s="16"/>
      <c r="M13" s="16"/>
      <c r="N13" s="16"/>
      <c r="O13" s="16"/>
      <c r="P13" s="16"/>
      <c r="Q13" s="16"/>
      <c r="R13" s="16"/>
      <c r="S13" s="16"/>
    </row>
    <row r="14" spans="2:19" ht="12.75">
      <c r="B14" s="2" t="s">
        <v>210</v>
      </c>
      <c r="I14" s="16">
        <v>123</v>
      </c>
      <c r="J14" s="16">
        <v>-34</v>
      </c>
      <c r="K14" s="16">
        <f>SUM(I14:J14)</f>
        <v>89</v>
      </c>
      <c r="L14" s="16"/>
      <c r="M14" s="16">
        <v>135</v>
      </c>
      <c r="N14" s="16">
        <v>-40</v>
      </c>
      <c r="O14" s="16">
        <f>SUM(M14:N14)</f>
        <v>95</v>
      </c>
      <c r="P14" s="16"/>
      <c r="Q14" s="16">
        <v>307</v>
      </c>
      <c r="R14" s="16">
        <v>-84</v>
      </c>
      <c r="S14" s="16">
        <f>SUM(Q14:R14)</f>
        <v>223</v>
      </c>
    </row>
    <row r="15" spans="9:19" ht="12.75">
      <c r="I15" s="16"/>
      <c r="J15" s="16"/>
      <c r="K15" s="16"/>
      <c r="L15" s="16"/>
      <c r="M15" s="16"/>
      <c r="N15" s="16"/>
      <c r="O15" s="16"/>
      <c r="P15" s="16"/>
      <c r="Q15" s="16"/>
      <c r="R15" s="16"/>
      <c r="S15" s="16"/>
    </row>
    <row r="16" spans="9:19" ht="12.75">
      <c r="I16" s="19">
        <f>SUM(I10:I14)</f>
        <v>303</v>
      </c>
      <c r="J16" s="19">
        <f>SUM(J10:J14)</f>
        <v>-106</v>
      </c>
      <c r="K16" s="19">
        <f>SUM(I16:J16)</f>
        <v>197</v>
      </c>
      <c r="L16" s="16"/>
      <c r="M16" s="19">
        <f>SUM(M10:M14)</f>
        <v>397</v>
      </c>
      <c r="N16" s="19">
        <f>SUM(N10:N14)</f>
        <v>-140</v>
      </c>
      <c r="O16" s="19">
        <f>SUM(M16:N16)</f>
        <v>257</v>
      </c>
      <c r="P16" s="16"/>
      <c r="Q16" s="19">
        <f>SUM(Q10:Q14)</f>
        <v>774</v>
      </c>
      <c r="R16" s="19">
        <f>SUM(R10:R14)</f>
        <v>-269</v>
      </c>
      <c r="S16" s="19">
        <f>SUM(Q16:R16)</f>
        <v>505</v>
      </c>
    </row>
    <row r="17" spans="2:19" ht="12.75">
      <c r="B17" s="20" t="s">
        <v>231</v>
      </c>
      <c r="I17" s="16"/>
      <c r="J17" s="16"/>
      <c r="K17" s="16"/>
      <c r="L17" s="16"/>
      <c r="M17" s="16"/>
      <c r="N17" s="16"/>
      <c r="O17" s="16"/>
      <c r="P17" s="16"/>
      <c r="Q17" s="16"/>
      <c r="R17" s="16"/>
      <c r="S17" s="16"/>
    </row>
    <row r="18" spans="9:19" ht="12.75">
      <c r="I18" s="16"/>
      <c r="J18" s="16"/>
      <c r="K18" s="16"/>
      <c r="L18" s="16"/>
      <c r="M18" s="16"/>
      <c r="N18" s="16"/>
      <c r="O18" s="16"/>
      <c r="P18" s="16"/>
      <c r="Q18" s="16"/>
      <c r="R18" s="16"/>
      <c r="S18" s="16"/>
    </row>
    <row r="19" spans="2:19" ht="12.75">
      <c r="B19" s="2" t="s">
        <v>232</v>
      </c>
      <c r="C19" s="2" t="s">
        <v>233</v>
      </c>
      <c r="I19" s="16"/>
      <c r="J19" s="16"/>
      <c r="K19" s="16"/>
      <c r="L19" s="16"/>
      <c r="M19" s="16"/>
      <c r="N19" s="16"/>
      <c r="O19" s="16"/>
      <c r="P19" s="16"/>
      <c r="Q19" s="16"/>
      <c r="R19" s="16"/>
      <c r="S19" s="16"/>
    </row>
    <row r="20" spans="9:19" ht="12.75">
      <c r="I20" s="16"/>
      <c r="J20" s="16"/>
      <c r="K20" s="16"/>
      <c r="L20" s="16"/>
      <c r="M20" s="16"/>
      <c r="N20" s="16"/>
      <c r="O20" s="16"/>
      <c r="P20" s="16"/>
      <c r="Q20" s="16"/>
      <c r="R20" s="16"/>
      <c r="S20" s="16"/>
    </row>
    <row r="21" spans="3:19" ht="12.75">
      <c r="C21" s="2" t="s">
        <v>234</v>
      </c>
      <c r="I21" s="16"/>
      <c r="J21" s="16"/>
      <c r="K21" s="16">
        <v>56</v>
      </c>
      <c r="L21" s="16"/>
      <c r="M21" s="16"/>
      <c r="N21" s="16"/>
      <c r="O21" s="16">
        <v>79</v>
      </c>
      <c r="P21" s="16"/>
      <c r="Q21" s="16"/>
      <c r="R21" s="16"/>
      <c r="S21" s="16">
        <v>142</v>
      </c>
    </row>
    <row r="22" spans="3:19" ht="12.75">
      <c r="C22" s="140" t="s">
        <v>647</v>
      </c>
      <c r="I22" s="16"/>
      <c r="J22" s="16"/>
      <c r="K22" s="16">
        <v>-8</v>
      </c>
      <c r="L22" s="16"/>
      <c r="M22" s="16"/>
      <c r="N22" s="16"/>
      <c r="O22" s="16">
        <v>-18</v>
      </c>
      <c r="P22" s="16"/>
      <c r="Q22" s="16"/>
      <c r="R22" s="16"/>
      <c r="S22" s="16">
        <v>-24</v>
      </c>
    </row>
    <row r="23" spans="3:19" ht="12.75">
      <c r="C23" s="2" t="s">
        <v>235</v>
      </c>
      <c r="I23" s="16"/>
      <c r="J23" s="16"/>
      <c r="K23" s="19">
        <f>SUM(K21:K22)</f>
        <v>48</v>
      </c>
      <c r="L23" s="16"/>
      <c r="M23" s="16"/>
      <c r="N23" s="16"/>
      <c r="O23" s="19">
        <f>SUM(O21:O22)</f>
        <v>61</v>
      </c>
      <c r="P23" s="16"/>
      <c r="Q23" s="16"/>
      <c r="R23" s="16"/>
      <c r="S23" s="19">
        <f>SUM(S21:S22)</f>
        <v>118</v>
      </c>
    </row>
    <row r="24" spans="9:19" ht="12.75">
      <c r="I24" s="16"/>
      <c r="J24" s="16"/>
      <c r="K24" s="40"/>
      <c r="L24" s="16"/>
      <c r="M24" s="16"/>
      <c r="N24" s="16"/>
      <c r="O24" s="40"/>
      <c r="P24" s="16"/>
      <c r="Q24" s="16"/>
      <c r="R24" s="16"/>
      <c r="S24" s="40"/>
    </row>
    <row r="25" spans="8:14" ht="12.75">
      <c r="H25" s="41"/>
      <c r="I25" s="41"/>
      <c r="J25" s="41"/>
      <c r="K25" s="41"/>
      <c r="L25" s="41"/>
      <c r="M25" s="41"/>
      <c r="N25" s="41"/>
    </row>
    <row r="26" spans="2:19" ht="12.75">
      <c r="B26" s="42" t="s">
        <v>236</v>
      </c>
      <c r="C26" s="43"/>
      <c r="D26" s="43"/>
      <c r="E26" s="43"/>
      <c r="F26" s="43"/>
      <c r="G26" s="43"/>
      <c r="H26" s="43"/>
      <c r="I26" s="43"/>
      <c r="J26" s="43"/>
      <c r="K26" s="43"/>
      <c r="L26" s="43"/>
      <c r="M26" s="43"/>
      <c r="N26" s="43"/>
      <c r="O26" s="43"/>
      <c r="P26" s="43"/>
      <c r="Q26" s="43"/>
      <c r="R26" s="43"/>
      <c r="S26" s="44"/>
    </row>
    <row r="27" spans="2:19" ht="12.75">
      <c r="B27" s="45"/>
      <c r="C27" s="46"/>
      <c r="D27" s="46"/>
      <c r="E27" s="46"/>
      <c r="F27" s="46"/>
      <c r="G27" s="46"/>
      <c r="H27" s="46"/>
      <c r="I27" s="46"/>
      <c r="J27" s="46"/>
      <c r="K27" s="46"/>
      <c r="L27" s="575" t="s">
        <v>228</v>
      </c>
      <c r="M27" s="576"/>
      <c r="N27" s="576"/>
      <c r="O27" s="28"/>
      <c r="P27" s="574" t="s">
        <v>229</v>
      </c>
      <c r="Q27" s="574"/>
      <c r="R27" s="574"/>
      <c r="S27" s="49"/>
    </row>
    <row r="28" spans="2:19" ht="12.75">
      <c r="B28" s="45" t="s">
        <v>237</v>
      </c>
      <c r="C28" s="46"/>
      <c r="D28" s="46"/>
      <c r="E28" s="46"/>
      <c r="F28" s="46"/>
      <c r="G28" s="46"/>
      <c r="H28" s="46"/>
      <c r="I28" s="46"/>
      <c r="J28" s="46"/>
      <c r="K28" s="46"/>
      <c r="L28" s="47" t="s">
        <v>169</v>
      </c>
      <c r="M28" s="47" t="s">
        <v>170</v>
      </c>
      <c r="N28" s="47" t="s">
        <v>171</v>
      </c>
      <c r="O28" s="28"/>
      <c r="P28" s="47" t="s">
        <v>169</v>
      </c>
      <c r="Q28" s="47" t="s">
        <v>170</v>
      </c>
      <c r="R28" s="47" t="s">
        <v>171</v>
      </c>
      <c r="S28" s="49"/>
    </row>
    <row r="29" spans="2:19" ht="12.75">
      <c r="B29" s="45" t="s">
        <v>238</v>
      </c>
      <c r="C29" s="46"/>
      <c r="D29" s="46"/>
      <c r="E29" s="46"/>
      <c r="F29" s="46"/>
      <c r="G29" s="46"/>
      <c r="H29" s="46"/>
      <c r="I29" s="46"/>
      <c r="J29" s="46"/>
      <c r="K29" s="46"/>
      <c r="L29" s="47" t="s">
        <v>175</v>
      </c>
      <c r="M29" s="47" t="s">
        <v>175</v>
      </c>
      <c r="N29" s="47" t="s">
        <v>175</v>
      </c>
      <c r="O29" s="28"/>
      <c r="P29" s="47" t="s">
        <v>175</v>
      </c>
      <c r="Q29" s="47" t="s">
        <v>175</v>
      </c>
      <c r="R29" s="47" t="s">
        <v>175</v>
      </c>
      <c r="S29" s="49"/>
    </row>
    <row r="30" spans="2:19" ht="12.75">
      <c r="B30" s="45"/>
      <c r="C30" s="46"/>
      <c r="D30" s="46"/>
      <c r="E30" s="46"/>
      <c r="F30" s="46"/>
      <c r="G30" s="46"/>
      <c r="H30" s="46"/>
      <c r="I30" s="46"/>
      <c r="J30" s="46"/>
      <c r="K30" s="46"/>
      <c r="L30" s="40"/>
      <c r="M30" s="40"/>
      <c r="N30" s="40"/>
      <c r="O30" s="40"/>
      <c r="P30" s="40"/>
      <c r="Q30" s="40"/>
      <c r="R30" s="40"/>
      <c r="S30" s="49"/>
    </row>
    <row r="31" spans="2:19" ht="12.75">
      <c r="B31" s="261" t="s">
        <v>614</v>
      </c>
      <c r="C31" s="46"/>
      <c r="D31" s="46"/>
      <c r="E31" s="46"/>
      <c r="F31" s="46"/>
      <c r="G31" s="46"/>
      <c r="H31" s="46"/>
      <c r="I31" s="46"/>
      <c r="J31" s="46"/>
      <c r="K31" s="46"/>
      <c r="L31" s="40">
        <f>134+3</f>
        <v>137</v>
      </c>
      <c r="M31" s="40">
        <v>-42</v>
      </c>
      <c r="N31" s="40">
        <f>SUM(L31:M31)</f>
        <v>95</v>
      </c>
      <c r="O31" s="40"/>
      <c r="P31" s="40">
        <f>216+10</f>
        <v>226</v>
      </c>
      <c r="Q31" s="40">
        <f>-65-3</f>
        <v>-68</v>
      </c>
      <c r="R31" s="40">
        <f>SUM(P31:Q31)</f>
        <v>158</v>
      </c>
      <c r="S31" s="49"/>
    </row>
    <row r="32" spans="2:19" ht="12.75">
      <c r="B32" s="45"/>
      <c r="C32" s="46"/>
      <c r="D32" s="46"/>
      <c r="E32" s="46"/>
      <c r="F32" s="46"/>
      <c r="G32" s="46"/>
      <c r="H32" s="46"/>
      <c r="I32" s="46"/>
      <c r="J32" s="46"/>
      <c r="K32" s="46"/>
      <c r="L32" s="40"/>
      <c r="M32" s="40"/>
      <c r="N32" s="40"/>
      <c r="O32" s="40"/>
      <c r="P32" s="40"/>
      <c r="Q32" s="40"/>
      <c r="R32" s="40"/>
      <c r="S32" s="49"/>
    </row>
    <row r="33" spans="2:19" ht="12.75">
      <c r="B33" s="261" t="s">
        <v>648</v>
      </c>
      <c r="C33" s="46"/>
      <c r="D33" s="46"/>
      <c r="E33" s="46"/>
      <c r="F33" s="46"/>
      <c r="G33" s="46"/>
      <c r="H33" s="46"/>
      <c r="I33" s="46"/>
      <c r="J33" s="46"/>
      <c r="K33" s="46"/>
      <c r="L33" s="40">
        <v>109</v>
      </c>
      <c r="M33" s="40">
        <v>-53</v>
      </c>
      <c r="N33" s="40">
        <f>SUM(L33:M33)</f>
        <v>56</v>
      </c>
      <c r="O33" s="40"/>
      <c r="P33" s="40">
        <v>219</v>
      </c>
      <c r="Q33" s="40">
        <v>-107</v>
      </c>
      <c r="R33" s="40">
        <f>SUM(P33:Q33)</f>
        <v>112</v>
      </c>
      <c r="S33" s="49"/>
    </row>
    <row r="34" spans="2:19" ht="12.75">
      <c r="B34" s="45"/>
      <c r="C34" s="46"/>
      <c r="D34" s="46"/>
      <c r="E34" s="46"/>
      <c r="F34" s="46"/>
      <c r="G34" s="46"/>
      <c r="H34" s="46"/>
      <c r="I34" s="46"/>
      <c r="J34" s="46"/>
      <c r="K34" s="46"/>
      <c r="L34" s="40"/>
      <c r="M34" s="40"/>
      <c r="N34" s="40"/>
      <c r="O34" s="40"/>
      <c r="P34" s="40"/>
      <c r="Q34" s="40"/>
      <c r="R34" s="40"/>
      <c r="S34" s="49"/>
    </row>
    <row r="35" spans="2:19" ht="12.75">
      <c r="B35" s="45" t="s">
        <v>210</v>
      </c>
      <c r="C35" s="46"/>
      <c r="D35" s="46"/>
      <c r="E35" s="46"/>
      <c r="F35" s="46"/>
      <c r="G35" s="46"/>
      <c r="H35" s="46"/>
      <c r="I35" s="46"/>
      <c r="J35" s="46"/>
      <c r="K35" s="46"/>
      <c r="L35" s="40">
        <v>126</v>
      </c>
      <c r="M35" s="40">
        <v>-37</v>
      </c>
      <c r="N35" s="40">
        <f>SUM(L35:M35)</f>
        <v>89</v>
      </c>
      <c r="O35" s="40"/>
      <c r="P35" s="40">
        <v>272</v>
      </c>
      <c r="Q35" s="40">
        <v>-74</v>
      </c>
      <c r="R35" s="40">
        <f>SUM(P35:Q35)</f>
        <v>198</v>
      </c>
      <c r="S35" s="49"/>
    </row>
    <row r="36" spans="2:19" ht="12.75">
      <c r="B36" s="45"/>
      <c r="C36" s="46"/>
      <c r="D36" s="46"/>
      <c r="E36" s="46"/>
      <c r="F36" s="46"/>
      <c r="G36" s="46"/>
      <c r="H36" s="46"/>
      <c r="I36" s="46"/>
      <c r="J36" s="46"/>
      <c r="K36" s="46"/>
      <c r="L36" s="40"/>
      <c r="M36" s="40"/>
      <c r="N36" s="40"/>
      <c r="O36" s="40"/>
      <c r="P36" s="40"/>
      <c r="Q36" s="40"/>
      <c r="R36" s="40"/>
      <c r="S36" s="49"/>
    </row>
    <row r="37" spans="2:19" ht="12.75">
      <c r="B37" s="45"/>
      <c r="C37" s="46"/>
      <c r="D37" s="46"/>
      <c r="E37" s="46"/>
      <c r="F37" s="46"/>
      <c r="G37" s="46"/>
      <c r="H37" s="46"/>
      <c r="I37" s="46"/>
      <c r="J37" s="46"/>
      <c r="K37" s="46"/>
      <c r="L37" s="19">
        <f>SUM(L31:L35)</f>
        <v>372</v>
      </c>
      <c r="M37" s="19">
        <f>SUM(M31:M35)</f>
        <v>-132</v>
      </c>
      <c r="N37" s="19">
        <f>SUM(L37:M37)</f>
        <v>240</v>
      </c>
      <c r="O37" s="40"/>
      <c r="P37" s="19">
        <f>SUM(P31:P35)</f>
        <v>717</v>
      </c>
      <c r="Q37" s="19">
        <f>SUM(Q31:Q35)</f>
        <v>-249</v>
      </c>
      <c r="R37" s="19">
        <f>SUM(P37:Q37)</f>
        <v>468</v>
      </c>
      <c r="S37" s="49"/>
    </row>
    <row r="38" spans="2:19" ht="12.75">
      <c r="B38" s="50" t="s">
        <v>231</v>
      </c>
      <c r="C38" s="46"/>
      <c r="D38" s="46"/>
      <c r="E38" s="46"/>
      <c r="F38" s="46"/>
      <c r="G38" s="46"/>
      <c r="H38" s="46"/>
      <c r="I38" s="46"/>
      <c r="J38" s="46"/>
      <c r="K38" s="46"/>
      <c r="L38" s="40"/>
      <c r="M38" s="40"/>
      <c r="N38" s="40"/>
      <c r="O38" s="40"/>
      <c r="P38" s="40"/>
      <c r="Q38" s="40"/>
      <c r="R38" s="40"/>
      <c r="S38" s="49"/>
    </row>
    <row r="39" spans="2:19" ht="12.75">
      <c r="B39" s="45"/>
      <c r="C39" s="46"/>
      <c r="D39" s="46"/>
      <c r="E39" s="46"/>
      <c r="F39" s="46"/>
      <c r="G39" s="46"/>
      <c r="H39" s="46"/>
      <c r="I39" s="46"/>
      <c r="J39" s="46"/>
      <c r="K39" s="46"/>
      <c r="L39" s="40"/>
      <c r="M39" s="40"/>
      <c r="N39" s="40"/>
      <c r="O39" s="40"/>
      <c r="P39" s="40"/>
      <c r="Q39" s="40"/>
      <c r="R39" s="40"/>
      <c r="S39" s="49"/>
    </row>
    <row r="40" spans="2:19" ht="12.75">
      <c r="B40" s="45"/>
      <c r="C40" s="46" t="s">
        <v>233</v>
      </c>
      <c r="D40" s="46"/>
      <c r="E40" s="46"/>
      <c r="F40" s="46"/>
      <c r="G40" s="46"/>
      <c r="H40" s="46"/>
      <c r="I40" s="46"/>
      <c r="J40" s="46"/>
      <c r="K40" s="46"/>
      <c r="L40" s="40"/>
      <c r="M40" s="40"/>
      <c r="N40" s="40"/>
      <c r="O40" s="40"/>
      <c r="P40" s="40"/>
      <c r="Q40" s="40"/>
      <c r="R40" s="40"/>
      <c r="S40" s="49"/>
    </row>
    <row r="41" spans="2:19" ht="12.75">
      <c r="B41" s="45"/>
      <c r="C41" s="46"/>
      <c r="D41" s="46"/>
      <c r="E41" s="46"/>
      <c r="F41" s="46"/>
      <c r="G41" s="46"/>
      <c r="H41" s="46"/>
      <c r="I41" s="46"/>
      <c r="J41" s="46"/>
      <c r="K41" s="46"/>
      <c r="L41" s="40"/>
      <c r="M41" s="40"/>
      <c r="N41" s="40"/>
      <c r="O41" s="40"/>
      <c r="P41" s="40"/>
      <c r="Q41" s="40"/>
      <c r="R41" s="40"/>
      <c r="S41" s="49"/>
    </row>
    <row r="42" spans="2:19" ht="12.75">
      <c r="B42" s="45"/>
      <c r="C42" s="46" t="s">
        <v>234</v>
      </c>
      <c r="D42" s="46"/>
      <c r="E42" s="46"/>
      <c r="F42" s="46"/>
      <c r="G42" s="46"/>
      <c r="H42" s="46"/>
      <c r="I42" s="46"/>
      <c r="J42" s="46"/>
      <c r="K42" s="46"/>
      <c r="L42" s="40"/>
      <c r="M42" s="40"/>
      <c r="N42" s="40">
        <v>67</v>
      </c>
      <c r="O42" s="40"/>
      <c r="P42" s="40"/>
      <c r="Q42" s="40"/>
      <c r="R42" s="40">
        <v>134</v>
      </c>
      <c r="S42" s="49"/>
    </row>
    <row r="43" spans="2:19" ht="12.75">
      <c r="B43" s="45"/>
      <c r="C43" s="263" t="s">
        <v>647</v>
      </c>
      <c r="D43" s="46"/>
      <c r="E43" s="46"/>
      <c r="F43" s="46"/>
      <c r="G43" s="46"/>
      <c r="H43" s="46"/>
      <c r="I43" s="46"/>
      <c r="J43" s="46"/>
      <c r="K43" s="46"/>
      <c r="L43" s="40"/>
      <c r="M43" s="40"/>
      <c r="N43" s="40">
        <v>-11</v>
      </c>
      <c r="O43" s="40"/>
      <c r="P43" s="40"/>
      <c r="Q43" s="40"/>
      <c r="R43" s="40">
        <v>-22</v>
      </c>
      <c r="S43" s="49"/>
    </row>
    <row r="44" spans="2:19" ht="12.75">
      <c r="B44" s="45"/>
      <c r="C44" s="46" t="s">
        <v>235</v>
      </c>
      <c r="D44" s="46"/>
      <c r="E44" s="46"/>
      <c r="F44" s="46"/>
      <c r="G44" s="46"/>
      <c r="H44" s="46"/>
      <c r="I44" s="46"/>
      <c r="J44" s="46"/>
      <c r="K44" s="46"/>
      <c r="L44" s="40"/>
      <c r="M44" s="40"/>
      <c r="N44" s="19">
        <f>SUM(N42:N43)</f>
        <v>56</v>
      </c>
      <c r="O44" s="40"/>
      <c r="P44" s="40"/>
      <c r="Q44" s="40"/>
      <c r="R44" s="19">
        <f>SUM(R42:R43)</f>
        <v>112</v>
      </c>
      <c r="S44" s="49"/>
    </row>
    <row r="45" spans="2:19" ht="12.75">
      <c r="B45" s="51"/>
      <c r="C45" s="10"/>
      <c r="D45" s="10"/>
      <c r="E45" s="10"/>
      <c r="F45" s="10"/>
      <c r="G45" s="10"/>
      <c r="H45" s="10"/>
      <c r="I45" s="10"/>
      <c r="J45" s="10"/>
      <c r="K45" s="10"/>
      <c r="L45" s="10"/>
      <c r="M45" s="10"/>
      <c r="N45" s="10"/>
      <c r="O45" s="10"/>
      <c r="P45" s="10"/>
      <c r="Q45" s="10"/>
      <c r="R45" s="10"/>
      <c r="S45" s="52"/>
    </row>
  </sheetData>
  <mergeCells count="3">
    <mergeCell ref="Q6:S6"/>
    <mergeCell ref="P27:R27"/>
    <mergeCell ref="L27:N27"/>
  </mergeCells>
  <printOptions/>
  <pageMargins left="0.75" right="0.75" top="1" bottom="1" header="0.5" footer="0.5"/>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J97"/>
  <sheetViews>
    <sheetView showGridLines="0" zoomScale="75" zoomScaleNormal="75" zoomScaleSheetLayoutView="75" workbookViewId="0" topLeftCell="A1">
      <selection activeCell="A1" sqref="A1"/>
    </sheetView>
  </sheetViews>
  <sheetFormatPr defaultColWidth="9.00390625" defaultRowHeight="14.25"/>
  <cols>
    <col min="1" max="1" width="6.25390625" style="2" customWidth="1"/>
    <col min="2" max="3" width="17.625" style="2" customWidth="1"/>
    <col min="4" max="4" width="12.50390625" style="2" customWidth="1"/>
    <col min="5" max="5" width="13.00390625" style="2" customWidth="1"/>
    <col min="6" max="6" width="15.50390625" style="2" customWidth="1"/>
    <col min="7" max="7" width="11.375" style="2" customWidth="1"/>
    <col min="8" max="8" width="12.625" style="2" customWidth="1"/>
    <col min="9" max="9" width="11.625" style="2" customWidth="1"/>
    <col min="10" max="10" width="9.75390625" style="2" customWidth="1"/>
    <col min="11" max="16384" width="8.00390625" style="2" customWidth="1"/>
  </cols>
  <sheetData>
    <row r="1" spans="1:9" ht="12.75">
      <c r="A1" s="2" t="str">
        <f>'HY 2003analysts schs index '!A1</f>
        <v>Date: 29 July 2003</v>
      </c>
      <c r="I1" s="53" t="s">
        <v>239</v>
      </c>
    </row>
    <row r="3" ht="12.75">
      <c r="A3" s="11" t="s">
        <v>162</v>
      </c>
    </row>
    <row r="4" ht="12.75">
      <c r="A4" s="11"/>
    </row>
    <row r="5" spans="1:10" ht="12.75">
      <c r="A5" s="12" t="s">
        <v>142</v>
      </c>
      <c r="I5" s="4"/>
      <c r="J5" s="4"/>
    </row>
    <row r="6" spans="7:9" ht="12.75">
      <c r="G6" s="4"/>
      <c r="H6" s="4"/>
      <c r="I6" s="4"/>
    </row>
    <row r="7" spans="7:10" ht="12.75">
      <c r="G7" s="577" t="s">
        <v>216</v>
      </c>
      <c r="H7" s="578"/>
      <c r="I7" s="68" t="s">
        <v>240</v>
      </c>
      <c r="J7" s="34"/>
    </row>
    <row r="8" spans="1:10" ht="12.75">
      <c r="A8" s="14" t="s">
        <v>241</v>
      </c>
      <c r="B8" s="10"/>
      <c r="C8" s="10"/>
      <c r="D8" s="10"/>
      <c r="E8" s="10"/>
      <c r="F8" s="10"/>
      <c r="G8" s="15" t="s">
        <v>242</v>
      </c>
      <c r="H8" s="15" t="s">
        <v>243</v>
      </c>
      <c r="I8" s="15" t="s">
        <v>243</v>
      </c>
      <c r="J8" s="34"/>
    </row>
    <row r="10" spans="7:9" ht="12.75">
      <c r="G10" s="16"/>
      <c r="H10" s="16"/>
      <c r="I10" s="16"/>
    </row>
    <row r="11" spans="1:9" ht="12.75">
      <c r="A11" s="4" t="s">
        <v>614</v>
      </c>
      <c r="G11" s="16"/>
      <c r="H11" s="16"/>
      <c r="I11" s="16"/>
    </row>
    <row r="12" spans="7:9" ht="12.75">
      <c r="G12" s="16"/>
      <c r="H12" s="16"/>
      <c r="I12" s="16"/>
    </row>
    <row r="13" spans="1:10" ht="12.75">
      <c r="A13" s="140" t="s">
        <v>655</v>
      </c>
      <c r="G13" s="56">
        <v>156</v>
      </c>
      <c r="H13" s="16">
        <v>206</v>
      </c>
      <c r="I13" s="16">
        <v>367</v>
      </c>
      <c r="J13" s="41"/>
    </row>
    <row r="14" spans="1:10" ht="12.75">
      <c r="A14" s="140" t="s">
        <v>615</v>
      </c>
      <c r="G14" s="56">
        <v>-50</v>
      </c>
      <c r="H14" s="56" t="s">
        <v>244</v>
      </c>
      <c r="I14" s="16">
        <v>-47</v>
      </c>
      <c r="J14" s="41"/>
    </row>
    <row r="15" spans="1:10" ht="12.75">
      <c r="A15" s="140" t="s">
        <v>607</v>
      </c>
      <c r="G15" s="56">
        <v>-18</v>
      </c>
      <c r="H15" s="16">
        <v>-14</v>
      </c>
      <c r="I15" s="16">
        <v>-13</v>
      </c>
      <c r="J15" s="41"/>
    </row>
    <row r="16" spans="7:10" ht="12.75">
      <c r="G16" s="141">
        <f>SUM(G13:G15)</f>
        <v>88</v>
      </c>
      <c r="H16" s="19">
        <f>SUM(H13:H15)</f>
        <v>192</v>
      </c>
      <c r="I16" s="19">
        <f>SUM(I13:I15)</f>
        <v>307</v>
      </c>
      <c r="J16" s="41"/>
    </row>
    <row r="17" spans="7:10" ht="12.75">
      <c r="G17" s="40"/>
      <c r="H17" s="40"/>
      <c r="I17" s="40"/>
      <c r="J17" s="41"/>
    </row>
    <row r="18" spans="7:10" ht="12.75">
      <c r="G18" s="16"/>
      <c r="H18" s="16"/>
      <c r="I18" s="16"/>
      <c r="J18" s="41"/>
    </row>
    <row r="19" spans="1:10" ht="12.75">
      <c r="A19" s="4" t="s">
        <v>246</v>
      </c>
      <c r="G19" s="16"/>
      <c r="H19" s="16"/>
      <c r="I19" s="16"/>
      <c r="J19" s="41"/>
    </row>
    <row r="20" spans="7:10" ht="12.75">
      <c r="G20" s="16"/>
      <c r="H20" s="16"/>
      <c r="I20" s="16"/>
      <c r="J20" s="41"/>
    </row>
    <row r="21" spans="1:10" ht="12.75">
      <c r="A21" s="140" t="s">
        <v>656</v>
      </c>
      <c r="G21" s="56">
        <v>69</v>
      </c>
      <c r="H21" s="16">
        <v>100</v>
      </c>
      <c r="I21" s="16">
        <v>156</v>
      </c>
      <c r="J21" s="41"/>
    </row>
    <row r="22" spans="1:10" ht="12.75">
      <c r="A22" s="2" t="s">
        <v>247</v>
      </c>
      <c r="G22" s="56">
        <v>17</v>
      </c>
      <c r="H22" s="16">
        <v>12</v>
      </c>
      <c r="I22" s="16">
        <v>41</v>
      </c>
      <c r="J22" s="41"/>
    </row>
    <row r="23" spans="1:10" ht="12.75">
      <c r="A23" s="2" t="s">
        <v>248</v>
      </c>
      <c r="G23" s="56"/>
      <c r="H23" s="16"/>
      <c r="I23" s="16"/>
      <c r="J23" s="41"/>
    </row>
    <row r="24" spans="3:9" ht="12.75">
      <c r="C24" s="140" t="s">
        <v>657</v>
      </c>
      <c r="G24" s="56">
        <v>-21</v>
      </c>
      <c r="H24" s="16">
        <v>-52</v>
      </c>
      <c r="I24" s="16">
        <v>-72</v>
      </c>
    </row>
    <row r="25" spans="3:9" ht="12.75">
      <c r="C25" s="2" t="s">
        <v>249</v>
      </c>
      <c r="G25" s="56">
        <v>4</v>
      </c>
      <c r="H25" s="16">
        <v>5</v>
      </c>
      <c r="I25" s="16">
        <v>8</v>
      </c>
    </row>
    <row r="26" spans="3:9" ht="12.75">
      <c r="C26" s="2" t="s">
        <v>250</v>
      </c>
      <c r="G26" s="56">
        <v>7</v>
      </c>
      <c r="H26" s="16">
        <v>-6</v>
      </c>
      <c r="I26" s="16">
        <v>0</v>
      </c>
    </row>
    <row r="27" spans="3:9" ht="12.75">
      <c r="C27" s="2" t="s">
        <v>251</v>
      </c>
      <c r="G27" s="56">
        <v>-2</v>
      </c>
      <c r="H27" s="16">
        <v>1</v>
      </c>
      <c r="I27" s="16">
        <v>1</v>
      </c>
    </row>
    <row r="28" spans="1:10" ht="12.75">
      <c r="A28" s="140" t="s">
        <v>649</v>
      </c>
      <c r="G28" s="56">
        <v>-38</v>
      </c>
      <c r="H28" s="16">
        <v>-34</v>
      </c>
      <c r="I28" s="16">
        <v>-59</v>
      </c>
      <c r="J28" s="41"/>
    </row>
    <row r="29" spans="1:9" ht="12.75">
      <c r="A29" s="2" t="s">
        <v>252</v>
      </c>
      <c r="G29" s="56" t="s">
        <v>253</v>
      </c>
      <c r="H29" s="16">
        <v>-56</v>
      </c>
      <c r="I29" s="16">
        <v>-54</v>
      </c>
    </row>
    <row r="30" spans="1:9" ht="12.75">
      <c r="A30" s="2" t="s">
        <v>157</v>
      </c>
      <c r="G30" s="56">
        <v>5</v>
      </c>
      <c r="H30" s="16">
        <v>7</v>
      </c>
      <c r="I30" s="16">
        <v>-4</v>
      </c>
    </row>
    <row r="31" spans="7:9" ht="12.75">
      <c r="G31" s="141">
        <f>SUM(G21:G30)</f>
        <v>41</v>
      </c>
      <c r="H31" s="19">
        <f>SUM(H21:H30)</f>
        <v>-23</v>
      </c>
      <c r="I31" s="19">
        <f>SUM(I21:I30)</f>
        <v>17</v>
      </c>
    </row>
    <row r="32" spans="7:9" ht="12.75">
      <c r="G32" s="40"/>
      <c r="H32" s="40"/>
      <c r="I32" s="40"/>
    </row>
    <row r="33" spans="7:9" ht="12.75">
      <c r="G33" s="16"/>
      <c r="H33" s="16"/>
      <c r="I33" s="16"/>
    </row>
    <row r="34" spans="1:9" ht="12.75">
      <c r="A34" s="4" t="s">
        <v>210</v>
      </c>
      <c r="G34" s="16"/>
      <c r="H34" s="16"/>
      <c r="I34" s="16"/>
    </row>
    <row r="35" spans="7:9" ht="12.75">
      <c r="G35" s="16"/>
      <c r="H35" s="16"/>
      <c r="I35" s="16"/>
    </row>
    <row r="36" spans="1:9" ht="12.75">
      <c r="A36" s="140" t="s">
        <v>656</v>
      </c>
      <c r="G36" s="16">
        <v>55</v>
      </c>
      <c r="H36" s="16">
        <v>52</v>
      </c>
      <c r="I36" s="16">
        <v>95</v>
      </c>
    </row>
    <row r="37" spans="1:9" ht="12.75">
      <c r="A37" s="140" t="s">
        <v>626</v>
      </c>
      <c r="G37" s="56" t="s">
        <v>253</v>
      </c>
      <c r="H37" s="56" t="s">
        <v>253</v>
      </c>
      <c r="I37" s="16">
        <v>59</v>
      </c>
    </row>
    <row r="38" spans="1:9" ht="12.75">
      <c r="A38" s="2" t="s">
        <v>254</v>
      </c>
      <c r="G38" s="56" t="s">
        <v>253</v>
      </c>
      <c r="H38" s="56">
        <v>-5</v>
      </c>
      <c r="I38" s="57">
        <v>42</v>
      </c>
    </row>
    <row r="39" spans="1:9" ht="12.75">
      <c r="A39" s="2" t="s">
        <v>245</v>
      </c>
      <c r="G39" s="56">
        <v>-16</v>
      </c>
      <c r="H39" s="56">
        <v>-13</v>
      </c>
      <c r="I39" s="16">
        <v>13</v>
      </c>
    </row>
    <row r="40" spans="7:9" ht="12.75">
      <c r="G40" s="19">
        <f>SUM(G36:G39)</f>
        <v>39</v>
      </c>
      <c r="H40" s="19">
        <f>SUM(H36:H39)</f>
        <v>34</v>
      </c>
      <c r="I40" s="19">
        <f>SUM(I36:I39)</f>
        <v>209</v>
      </c>
    </row>
    <row r="41" spans="7:9" ht="12.75">
      <c r="G41" s="40"/>
      <c r="H41" s="40"/>
      <c r="I41" s="40"/>
    </row>
    <row r="42" spans="7:9" ht="12.75">
      <c r="G42" s="16"/>
      <c r="H42" s="16"/>
      <c r="I42" s="16"/>
    </row>
    <row r="43" spans="1:9" ht="12.75">
      <c r="A43" s="2" t="s">
        <v>219</v>
      </c>
      <c r="G43" s="58">
        <f>G16+G31+G40</f>
        <v>168</v>
      </c>
      <c r="H43" s="58">
        <f>H16+H31+H40</f>
        <v>203</v>
      </c>
      <c r="I43" s="58">
        <f>I16+I31+I40</f>
        <v>533</v>
      </c>
    </row>
    <row r="44" spans="7:9" ht="12.75">
      <c r="G44" s="40"/>
      <c r="H44" s="40"/>
      <c r="I44" s="40"/>
    </row>
    <row r="46" ht="12.75">
      <c r="A46" s="20" t="s">
        <v>255</v>
      </c>
    </row>
    <row r="47" ht="12.75">
      <c r="A47" s="20"/>
    </row>
    <row r="48" spans="1:2" ht="12.75">
      <c r="A48" s="2" t="s">
        <v>256</v>
      </c>
      <c r="B48" s="2" t="s">
        <v>257</v>
      </c>
    </row>
    <row r="50" ht="12.75">
      <c r="B50" s="140" t="s">
        <v>107</v>
      </c>
    </row>
    <row r="51" ht="12.75">
      <c r="B51" s="140" t="s">
        <v>650</v>
      </c>
    </row>
    <row r="52" ht="12.75">
      <c r="B52" s="140" t="s">
        <v>108</v>
      </c>
    </row>
    <row r="54" ht="12.75">
      <c r="B54" s="140" t="s">
        <v>651</v>
      </c>
    </row>
    <row r="55" ht="12.75">
      <c r="B55" s="140" t="s">
        <v>27</v>
      </c>
    </row>
    <row r="57" spans="1:2" ht="12.75">
      <c r="A57" s="140" t="s">
        <v>258</v>
      </c>
      <c r="B57" s="140" t="s">
        <v>52</v>
      </c>
    </row>
    <row r="59" ht="12.75">
      <c r="B59" s="140" t="s">
        <v>652</v>
      </c>
    </row>
    <row r="60" ht="12.75">
      <c r="B60" s="140" t="s">
        <v>653</v>
      </c>
    </row>
    <row r="62" spans="1:2" ht="12.75">
      <c r="A62" s="140" t="s">
        <v>489</v>
      </c>
      <c r="B62" s="140" t="s">
        <v>654</v>
      </c>
    </row>
    <row r="64" ht="12.75">
      <c r="B64" s="140" t="s">
        <v>28</v>
      </c>
    </row>
    <row r="65" ht="12.75">
      <c r="B65" s="140" t="s">
        <v>658</v>
      </c>
    </row>
    <row r="66" ht="12.75">
      <c r="B66" s="140" t="s">
        <v>659</v>
      </c>
    </row>
    <row r="67" ht="12.75">
      <c r="B67" s="140" t="s">
        <v>0</v>
      </c>
    </row>
    <row r="68" ht="12.75">
      <c r="B68" s="140" t="s">
        <v>1</v>
      </c>
    </row>
    <row r="69" ht="12.75">
      <c r="B69" s="140" t="s">
        <v>2</v>
      </c>
    </row>
    <row r="71" ht="12.75">
      <c r="B71" s="140" t="s">
        <v>3</v>
      </c>
    </row>
    <row r="72" spans="7:9" ht="12.75">
      <c r="G72" s="575" t="s">
        <v>216</v>
      </c>
      <c r="H72" s="579"/>
      <c r="I72" s="47" t="s">
        <v>240</v>
      </c>
    </row>
    <row r="73" spans="7:9" ht="12" customHeight="1">
      <c r="G73" s="55" t="s">
        <v>242</v>
      </c>
      <c r="H73" s="55" t="s">
        <v>243</v>
      </c>
      <c r="I73" s="55" t="s">
        <v>243</v>
      </c>
    </row>
    <row r="74" spans="7:9" ht="12.75">
      <c r="G74" s="48"/>
      <c r="H74" s="48"/>
      <c r="I74" s="48"/>
    </row>
    <row r="75" spans="4:9" ht="12.75">
      <c r="D75" s="140" t="s">
        <v>111</v>
      </c>
      <c r="G75" s="16">
        <v>18</v>
      </c>
      <c r="H75" s="147">
        <v>-15</v>
      </c>
      <c r="I75" s="16">
        <v>2</v>
      </c>
    </row>
    <row r="76" ht="12.75">
      <c r="D76" s="140" t="s">
        <v>25</v>
      </c>
    </row>
    <row r="77" spans="4:9" ht="12.75">
      <c r="D77" s="140" t="s">
        <v>26</v>
      </c>
      <c r="G77" s="262">
        <v>-39</v>
      </c>
      <c r="H77" s="148">
        <v>-37</v>
      </c>
      <c r="I77" s="262">
        <v>-74</v>
      </c>
    </row>
    <row r="78" spans="4:9" ht="12.75">
      <c r="D78" s="140" t="s">
        <v>112</v>
      </c>
      <c r="G78" s="264">
        <f>SUM(G75:G77)</f>
        <v>-21</v>
      </c>
      <c r="H78" s="264">
        <f>SUM(H75:H77)</f>
        <v>-52</v>
      </c>
      <c r="I78" s="264">
        <f>SUM(I75:I77)</f>
        <v>-72</v>
      </c>
    </row>
    <row r="81" spans="1:2" ht="12.75">
      <c r="A81" s="140" t="s">
        <v>118</v>
      </c>
      <c r="B81" s="140" t="s">
        <v>4</v>
      </c>
    </row>
    <row r="82" ht="12.75">
      <c r="B82" s="140"/>
    </row>
    <row r="83" ht="12.75">
      <c r="B83" s="140" t="s">
        <v>609</v>
      </c>
    </row>
    <row r="84" ht="12.75">
      <c r="B84" s="140" t="s">
        <v>608</v>
      </c>
    </row>
    <row r="85" ht="12.75">
      <c r="B85" s="140" t="s">
        <v>110</v>
      </c>
    </row>
    <row r="86" ht="12.75">
      <c r="B86" s="140" t="s">
        <v>109</v>
      </c>
    </row>
    <row r="88" spans="1:2" ht="12.75">
      <c r="A88" s="140" t="s">
        <v>5</v>
      </c>
      <c r="B88" s="140" t="s">
        <v>29</v>
      </c>
    </row>
    <row r="90" spans="8:9" ht="12.75">
      <c r="H90" s="47" t="s">
        <v>616</v>
      </c>
      <c r="I90" s="54" t="s">
        <v>217</v>
      </c>
    </row>
    <row r="91" spans="8:9" ht="12.75">
      <c r="H91" s="55" t="s">
        <v>617</v>
      </c>
      <c r="I91" s="55" t="s">
        <v>243</v>
      </c>
    </row>
    <row r="93" spans="5:9" ht="12.75">
      <c r="E93" s="140" t="s">
        <v>614</v>
      </c>
      <c r="H93" s="2">
        <f>177+5</f>
        <v>182</v>
      </c>
      <c r="I93" s="2">
        <f>343+8</f>
        <v>351</v>
      </c>
    </row>
    <row r="94" spans="5:9" ht="12.75">
      <c r="E94" s="2" t="s">
        <v>246</v>
      </c>
      <c r="H94" s="2">
        <v>70</v>
      </c>
      <c r="I94" s="2">
        <v>138</v>
      </c>
    </row>
    <row r="95" spans="5:9" ht="12.75">
      <c r="E95" s="2" t="s">
        <v>210</v>
      </c>
      <c r="H95" s="2">
        <v>49</v>
      </c>
      <c r="I95" s="2">
        <v>83</v>
      </c>
    </row>
    <row r="97" spans="5:9" ht="12.75">
      <c r="E97" s="2" t="s">
        <v>219</v>
      </c>
      <c r="H97" s="60">
        <f>SUM(H93:H96)</f>
        <v>301</v>
      </c>
      <c r="I97" s="60">
        <f>SUM(I93:I96)</f>
        <v>572</v>
      </c>
    </row>
  </sheetData>
  <mergeCells count="2">
    <mergeCell ref="G7:H7"/>
    <mergeCell ref="G72:H72"/>
  </mergeCells>
  <printOptions horizontalCentered="1" verticalCentered="1"/>
  <pageMargins left="0.28" right="0.3" top="0.63" bottom="0.78" header="0.5118110236220472" footer="0.5118110236220472"/>
  <pageSetup blackAndWhite="1"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N86"/>
  <sheetViews>
    <sheetView showGridLines="0" zoomScale="75" zoomScaleNormal="75" zoomScaleSheetLayoutView="75" workbookViewId="0" topLeftCell="A1">
      <selection activeCell="A1" sqref="A1"/>
    </sheetView>
  </sheetViews>
  <sheetFormatPr defaultColWidth="9.00390625" defaultRowHeight="14.25"/>
  <cols>
    <col min="1" max="8" width="8.00390625" style="2" customWidth="1"/>
    <col min="9" max="9" width="7.375" style="2" customWidth="1"/>
    <col min="10" max="10" width="9.375" style="2" customWidth="1"/>
    <col min="11" max="11" width="11.375" style="2" customWidth="1"/>
    <col min="12" max="12" width="4.625" style="2" customWidth="1"/>
    <col min="13" max="13" width="9.00390625" style="2" bestFit="1" customWidth="1"/>
    <col min="14" max="16384" width="8.00390625" style="2" customWidth="1"/>
  </cols>
  <sheetData>
    <row r="1" spans="1:13" ht="12.75">
      <c r="A1" s="2" t="str">
        <f>'HY 2003analysts schs index '!A1</f>
        <v>Date: 29 July 2003</v>
      </c>
      <c r="M1" s="10" t="s">
        <v>259</v>
      </c>
    </row>
    <row r="3" ht="12.75">
      <c r="A3" s="11" t="s">
        <v>162</v>
      </c>
    </row>
    <row r="4" ht="12.75">
      <c r="A4" s="11"/>
    </row>
    <row r="5" ht="12.75">
      <c r="A5" s="12" t="s">
        <v>142</v>
      </c>
    </row>
    <row r="8" spans="1:13" ht="12.75">
      <c r="A8" s="48"/>
      <c r="B8" s="48"/>
      <c r="C8" s="48"/>
      <c r="D8" s="48"/>
      <c r="E8" s="48"/>
      <c r="F8" s="48"/>
      <c r="G8" s="48"/>
      <c r="H8" s="48"/>
      <c r="I8" s="48"/>
      <c r="J8" s="577" t="s">
        <v>216</v>
      </c>
      <c r="K8" s="577"/>
      <c r="L8" s="68"/>
      <c r="M8" s="68" t="s">
        <v>240</v>
      </c>
    </row>
    <row r="9" spans="1:13" ht="12.75">
      <c r="A9" s="14" t="s">
        <v>148</v>
      </c>
      <c r="B9" s="61"/>
      <c r="C9" s="61"/>
      <c r="D9" s="61"/>
      <c r="E9" s="61"/>
      <c r="F9" s="61"/>
      <c r="G9" s="61"/>
      <c r="H9" s="61"/>
      <c r="I9" s="61"/>
      <c r="J9" s="15" t="s">
        <v>260</v>
      </c>
      <c r="K9" s="15" t="s">
        <v>243</v>
      </c>
      <c r="L9" s="15"/>
      <c r="M9" s="15" t="s">
        <v>243</v>
      </c>
    </row>
    <row r="11" ht="12.75">
      <c r="A11" s="2" t="s">
        <v>261</v>
      </c>
    </row>
    <row r="12" spans="2:13" ht="12.75">
      <c r="B12" s="140" t="s">
        <v>618</v>
      </c>
      <c r="J12" s="16">
        <v>195</v>
      </c>
      <c r="K12" s="16">
        <v>-447</v>
      </c>
      <c r="L12" s="16"/>
      <c r="M12" s="16">
        <v>-1021</v>
      </c>
    </row>
    <row r="13" spans="2:13" ht="12.75">
      <c r="B13" s="2" t="s">
        <v>262</v>
      </c>
      <c r="J13" s="16">
        <v>54</v>
      </c>
      <c r="K13" s="16">
        <v>-202</v>
      </c>
      <c r="L13" s="16"/>
      <c r="M13" s="16">
        <v>-440</v>
      </c>
    </row>
    <row r="14" spans="2:13" ht="12.75">
      <c r="B14" s="140" t="s">
        <v>18</v>
      </c>
      <c r="J14" s="16">
        <v>67</v>
      </c>
      <c r="K14" s="16">
        <v>-7</v>
      </c>
      <c r="L14" s="16"/>
      <c r="M14" s="16">
        <v>66</v>
      </c>
    </row>
    <row r="15" spans="1:13" ht="12.75">
      <c r="A15" s="2" t="s">
        <v>263</v>
      </c>
      <c r="J15" s="16"/>
      <c r="L15" s="16"/>
      <c r="M15" s="16"/>
    </row>
    <row r="16" spans="1:13" ht="12.75">
      <c r="A16" s="2" t="s">
        <v>264</v>
      </c>
      <c r="J16" s="146" t="s">
        <v>603</v>
      </c>
      <c r="K16" s="16">
        <v>-1</v>
      </c>
      <c r="M16" s="62">
        <v>-5</v>
      </c>
    </row>
    <row r="17" spans="1:13" ht="12.75">
      <c r="A17" s="140" t="s">
        <v>308</v>
      </c>
      <c r="J17" s="146" t="s">
        <v>603</v>
      </c>
      <c r="K17" s="16">
        <v>-4</v>
      </c>
      <c r="L17" s="16"/>
      <c r="M17" s="16">
        <v>-6</v>
      </c>
    </row>
    <row r="18" spans="1:13" ht="12.75">
      <c r="A18" s="2" t="s">
        <v>265</v>
      </c>
      <c r="J18" s="19">
        <f>SUM(J12:J17)</f>
        <v>316</v>
      </c>
      <c r="K18" s="19">
        <f>SUM(K12:K17)</f>
        <v>-661</v>
      </c>
      <c r="L18" s="19"/>
      <c r="M18" s="19">
        <f>SUM(M12:M17)</f>
        <v>-1406</v>
      </c>
    </row>
    <row r="19" spans="10:13" ht="12.75">
      <c r="J19" s="40"/>
      <c r="K19" s="40"/>
      <c r="L19" s="40"/>
      <c r="M19" s="40"/>
    </row>
    <row r="20" ht="12.75">
      <c r="A20" s="20" t="s">
        <v>255</v>
      </c>
    </row>
    <row r="21" ht="12.75">
      <c r="A21" s="20"/>
    </row>
    <row r="22" spans="1:2" ht="12.75">
      <c r="A22" s="2" t="s">
        <v>266</v>
      </c>
      <c r="B22" s="2" t="s">
        <v>189</v>
      </c>
    </row>
    <row r="24" ht="12.75">
      <c r="B24" s="140" t="s">
        <v>71</v>
      </c>
    </row>
    <row r="25" ht="12.75">
      <c r="B25" s="140" t="s">
        <v>70</v>
      </c>
    </row>
    <row r="27" spans="1:2" ht="12.75">
      <c r="A27" s="2" t="s">
        <v>267</v>
      </c>
      <c r="B27" s="2" t="s">
        <v>268</v>
      </c>
    </row>
    <row r="29" spans="10:13" ht="12.75">
      <c r="J29" s="575" t="s">
        <v>216</v>
      </c>
      <c r="K29" s="580"/>
      <c r="L29" s="9"/>
      <c r="M29" s="47" t="s">
        <v>240</v>
      </c>
    </row>
    <row r="30" spans="2:13" ht="12.75">
      <c r="B30" s="2" t="s">
        <v>269</v>
      </c>
      <c r="J30" s="55" t="s">
        <v>260</v>
      </c>
      <c r="K30" s="55" t="s">
        <v>243</v>
      </c>
      <c r="L30" s="55"/>
      <c r="M30" s="55" t="s">
        <v>243</v>
      </c>
    </row>
    <row r="31" spans="10:13" ht="12.75">
      <c r="J31" s="47"/>
      <c r="K31" s="47"/>
      <c r="L31" s="47"/>
      <c r="M31" s="47"/>
    </row>
    <row r="32" spans="2:12" ht="12.75">
      <c r="B32" s="2" t="s">
        <v>270</v>
      </c>
      <c r="L32" s="16"/>
    </row>
    <row r="33" spans="2:13" ht="12.75">
      <c r="B33" s="2" t="s">
        <v>271</v>
      </c>
      <c r="J33" s="16">
        <v>19</v>
      </c>
      <c r="K33" s="16">
        <v>-169</v>
      </c>
      <c r="L33" s="16"/>
      <c r="M33" s="16">
        <v>-295</v>
      </c>
    </row>
    <row r="34" spans="10:13" ht="12.75">
      <c r="J34" s="16"/>
      <c r="K34" s="16"/>
      <c r="L34" s="16"/>
      <c r="M34" s="16"/>
    </row>
    <row r="35" spans="2:13" ht="12.75">
      <c r="B35" s="140" t="s">
        <v>73</v>
      </c>
      <c r="J35" s="16"/>
      <c r="K35" s="16"/>
      <c r="L35" s="16"/>
      <c r="M35" s="16"/>
    </row>
    <row r="36" spans="2:13" ht="12.75">
      <c r="B36" s="140" t="s">
        <v>72</v>
      </c>
      <c r="J36" s="16"/>
      <c r="K36" s="16"/>
      <c r="L36" s="16"/>
      <c r="M36" s="16"/>
    </row>
    <row r="37" spans="2:13" ht="12.75">
      <c r="B37" s="140" t="s">
        <v>378</v>
      </c>
      <c r="J37" s="16">
        <v>35</v>
      </c>
      <c r="K37" s="16">
        <v>-33</v>
      </c>
      <c r="L37" s="16"/>
      <c r="M37" s="16">
        <v>-145</v>
      </c>
    </row>
    <row r="38" spans="10:13" ht="12.75">
      <c r="J38" s="19">
        <f>SUM(J33:J37)</f>
        <v>54</v>
      </c>
      <c r="K38" s="19">
        <f>SUM(K33:K37)</f>
        <v>-202</v>
      </c>
      <c r="L38" s="19"/>
      <c r="M38" s="19">
        <f>SUM(M33:M37)</f>
        <v>-440</v>
      </c>
    </row>
    <row r="39" spans="10:13" ht="12.75">
      <c r="J39" s="40"/>
      <c r="K39" s="40"/>
      <c r="L39" s="40"/>
      <c r="M39" s="40"/>
    </row>
    <row r="40" spans="10:13" ht="12.75">
      <c r="J40" s="40"/>
      <c r="K40" s="40"/>
      <c r="L40" s="40"/>
      <c r="M40" s="40"/>
    </row>
    <row r="41" spans="10:13" ht="12.75">
      <c r="J41" s="40"/>
      <c r="K41" s="40"/>
      <c r="L41" s="40"/>
      <c r="M41" s="40"/>
    </row>
    <row r="42" spans="10:13" ht="12.75">
      <c r="J42" s="40"/>
      <c r="K42" s="40"/>
      <c r="L42" s="40"/>
      <c r="M42" s="40"/>
    </row>
    <row r="43" spans="1:2" ht="12.75">
      <c r="A43" s="2" t="s">
        <v>272</v>
      </c>
      <c r="B43" s="140" t="s">
        <v>619</v>
      </c>
    </row>
    <row r="44" spans="10:13" ht="12.75">
      <c r="J44" s="575" t="s">
        <v>216</v>
      </c>
      <c r="K44" s="580"/>
      <c r="L44" s="9"/>
      <c r="M44" s="47" t="s">
        <v>240</v>
      </c>
    </row>
    <row r="45" spans="10:13" ht="12.75">
      <c r="J45" s="55" t="s">
        <v>260</v>
      </c>
      <c r="K45" s="55" t="s">
        <v>243</v>
      </c>
      <c r="L45" s="55"/>
      <c r="M45" s="55" t="s">
        <v>243</v>
      </c>
    </row>
    <row r="46" spans="2:13" ht="12.75">
      <c r="B46" s="2" t="s">
        <v>273</v>
      </c>
      <c r="J46" s="47"/>
      <c r="K46" s="47"/>
      <c r="L46" s="47"/>
      <c r="M46" s="47"/>
    </row>
    <row r="47" spans="3:13" ht="12.75">
      <c r="C47" s="2" t="s">
        <v>274</v>
      </c>
      <c r="J47" s="2">
        <v>20</v>
      </c>
      <c r="K47" s="65">
        <v>-87</v>
      </c>
      <c r="L47" s="47"/>
      <c r="M47" s="144">
        <v>-156</v>
      </c>
    </row>
    <row r="48" spans="3:13" ht="12.75">
      <c r="C48" s="2" t="s">
        <v>275</v>
      </c>
      <c r="K48" s="65"/>
      <c r="M48" s="65"/>
    </row>
    <row r="49" spans="11:13" ht="12.75">
      <c r="K49" s="65"/>
      <c r="M49" s="65"/>
    </row>
    <row r="50" spans="3:13" ht="12.75">
      <c r="C50" s="2" t="s">
        <v>276</v>
      </c>
      <c r="J50" s="65">
        <v>-2</v>
      </c>
      <c r="K50" s="65">
        <v>-72</v>
      </c>
      <c r="L50" s="16"/>
      <c r="M50" s="65">
        <v>-128</v>
      </c>
    </row>
    <row r="51" spans="11:13" ht="12.75">
      <c r="K51" s="65"/>
      <c r="L51" s="16"/>
      <c r="M51" s="65"/>
    </row>
    <row r="52" spans="3:13" ht="12.75">
      <c r="C52" s="140" t="s">
        <v>604</v>
      </c>
      <c r="J52" s="2">
        <v>1</v>
      </c>
      <c r="K52" s="65">
        <v>-10</v>
      </c>
      <c r="L52" s="16"/>
      <c r="M52" s="65">
        <v>-11</v>
      </c>
    </row>
    <row r="53" spans="10:13" ht="12.75">
      <c r="J53" s="60">
        <f>SUM(J47:J52)</f>
        <v>19</v>
      </c>
      <c r="K53" s="66">
        <f>SUM(K47:K52)</f>
        <v>-169</v>
      </c>
      <c r="L53" s="19"/>
      <c r="M53" s="66">
        <f>SUM(M47:M52)</f>
        <v>-295</v>
      </c>
    </row>
    <row r="54" spans="12:13" ht="12.75">
      <c r="L54" s="16"/>
      <c r="M54" s="16"/>
    </row>
    <row r="55" spans="12:13" ht="12.75">
      <c r="L55" s="16"/>
      <c r="M55" s="16"/>
    </row>
    <row r="56" spans="1:14" ht="12.75">
      <c r="A56" s="2" t="s">
        <v>277</v>
      </c>
      <c r="B56" s="2" t="s">
        <v>278</v>
      </c>
      <c r="I56" s="59"/>
      <c r="J56" s="23"/>
      <c r="K56" s="581"/>
      <c r="L56" s="579"/>
      <c r="M56" s="579"/>
      <c r="N56" s="63"/>
    </row>
    <row r="57" spans="2:14" ht="12.75">
      <c r="B57" s="140" t="s">
        <v>605</v>
      </c>
      <c r="I57" s="59"/>
      <c r="J57" s="23"/>
      <c r="K57" s="91" t="s">
        <v>119</v>
      </c>
      <c r="L57" s="89"/>
      <c r="M57" s="89"/>
      <c r="N57" s="63"/>
    </row>
    <row r="58" spans="9:13" ht="12.75">
      <c r="I58" s="37"/>
      <c r="J58" s="37"/>
      <c r="K58" s="94" t="s">
        <v>279</v>
      </c>
      <c r="L58" s="10"/>
      <c r="M58" s="94" t="s">
        <v>175</v>
      </c>
    </row>
    <row r="59" spans="11:12" ht="12.75">
      <c r="K59" s="16"/>
      <c r="L59" s="16"/>
    </row>
    <row r="60" spans="11:12" ht="12.75">
      <c r="K60" s="16"/>
      <c r="L60" s="16"/>
    </row>
    <row r="61" spans="11:12" ht="12.75">
      <c r="K61" s="16"/>
      <c r="L61" s="16"/>
    </row>
    <row r="62" spans="4:13" ht="12.75">
      <c r="D62" s="140" t="s">
        <v>32</v>
      </c>
      <c r="J62" s="6">
        <v>1999</v>
      </c>
      <c r="K62" s="16">
        <v>3</v>
      </c>
      <c r="M62" s="65">
        <v>2</v>
      </c>
    </row>
    <row r="63" spans="9:13" ht="12.75">
      <c r="I63" s="41"/>
      <c r="J63" s="6">
        <v>2000</v>
      </c>
      <c r="K63" s="16">
        <v>-90</v>
      </c>
      <c r="M63" s="65">
        <v>-56</v>
      </c>
    </row>
    <row r="64" spans="9:13" ht="12.75">
      <c r="I64" s="41"/>
      <c r="J64" s="6">
        <v>2001</v>
      </c>
      <c r="K64" s="16">
        <v>-532</v>
      </c>
      <c r="M64" s="65">
        <v>-330</v>
      </c>
    </row>
    <row r="65" spans="9:13" ht="12.75">
      <c r="I65" s="41"/>
      <c r="J65" s="6">
        <v>2002</v>
      </c>
      <c r="K65" s="16">
        <v>-435</v>
      </c>
      <c r="M65" s="65">
        <v>-270</v>
      </c>
    </row>
    <row r="66" spans="9:13" ht="12.75">
      <c r="I66" s="41"/>
      <c r="J66" s="6" t="s">
        <v>219</v>
      </c>
      <c r="K66" s="19">
        <f>SUM(K62:K65)</f>
        <v>-1054</v>
      </c>
      <c r="L66" s="60"/>
      <c r="M66" s="66">
        <f>SUM(M62:M65)</f>
        <v>-654</v>
      </c>
    </row>
    <row r="67" spans="9:13" ht="12.75">
      <c r="I67" s="41"/>
      <c r="J67" s="41"/>
      <c r="K67" s="16"/>
      <c r="M67" s="65"/>
    </row>
    <row r="68" spans="4:13" ht="12.75">
      <c r="D68" s="2" t="s">
        <v>280</v>
      </c>
      <c r="I68" s="41"/>
      <c r="J68" s="41"/>
      <c r="K68" s="16">
        <f>K66/2</f>
        <v>-527</v>
      </c>
      <c r="M68" s="65">
        <v>-327</v>
      </c>
    </row>
    <row r="69" spans="9:13" ht="12.75">
      <c r="I69" s="41"/>
      <c r="J69" s="41"/>
      <c r="K69" s="16"/>
      <c r="M69" s="65"/>
    </row>
    <row r="70" spans="4:13" ht="12.75">
      <c r="D70" s="2" t="s">
        <v>281</v>
      </c>
      <c r="I70" s="6"/>
      <c r="K70" s="16">
        <v>-92</v>
      </c>
      <c r="M70" s="65">
        <v>-57</v>
      </c>
    </row>
    <row r="71" spans="11:13" ht="12.75">
      <c r="K71" s="16"/>
      <c r="M71" s="65"/>
    </row>
    <row r="72" spans="4:13" ht="12.75">
      <c r="D72" s="2" t="s">
        <v>282</v>
      </c>
      <c r="K72" s="19">
        <f>SUM(K68:K70)</f>
        <v>-619</v>
      </c>
      <c r="L72" s="60"/>
      <c r="M72" s="66">
        <v>-384</v>
      </c>
    </row>
    <row r="73" spans="11:13" ht="12.75">
      <c r="K73" s="16"/>
      <c r="M73" s="65"/>
    </row>
    <row r="74" spans="4:13" ht="12.75">
      <c r="D74" s="140" t="s">
        <v>33</v>
      </c>
      <c r="K74" s="16">
        <f>K72/5</f>
        <v>-123.8</v>
      </c>
      <c r="M74" s="65">
        <v>-77</v>
      </c>
    </row>
    <row r="75" spans="4:13" ht="12.75">
      <c r="D75" s="140" t="s">
        <v>606</v>
      </c>
      <c r="K75" s="16"/>
      <c r="M75" s="65"/>
    </row>
    <row r="76" spans="5:13" ht="12.75">
      <c r="E76" s="140" t="s">
        <v>34</v>
      </c>
      <c r="K76" s="16">
        <v>-63</v>
      </c>
      <c r="M76" s="65">
        <v>-39</v>
      </c>
    </row>
    <row r="77" spans="5:13" ht="12.75">
      <c r="E77" s="140" t="s">
        <v>36</v>
      </c>
      <c r="K77" s="16">
        <v>-61</v>
      </c>
      <c r="M77" s="65">
        <v>-38</v>
      </c>
    </row>
    <row r="78" spans="5:13" ht="12.75">
      <c r="E78" s="140" t="s">
        <v>35</v>
      </c>
      <c r="K78" s="16"/>
      <c r="M78" s="65"/>
    </row>
    <row r="79" spans="11:13" ht="12.75">
      <c r="K79" s="19">
        <v>-124</v>
      </c>
      <c r="L79" s="60"/>
      <c r="M79" s="66">
        <v>-77</v>
      </c>
    </row>
    <row r="80" spans="11:13" ht="12.75">
      <c r="K80" s="16"/>
      <c r="M80" s="65"/>
    </row>
    <row r="81" spans="4:13" ht="12.75">
      <c r="D81" s="140" t="s">
        <v>37</v>
      </c>
      <c r="K81" s="65">
        <f>K70-K74</f>
        <v>31.799999999999997</v>
      </c>
      <c r="M81" s="65">
        <v>20</v>
      </c>
    </row>
    <row r="82" ht="12.75">
      <c r="D82" s="140" t="s">
        <v>19</v>
      </c>
    </row>
    <row r="84" spans="1:2" ht="12.75">
      <c r="A84" s="140" t="s">
        <v>38</v>
      </c>
      <c r="B84" s="140" t="s">
        <v>210</v>
      </c>
    </row>
    <row r="86" ht="12.75">
      <c r="B86" s="140" t="s">
        <v>39</v>
      </c>
    </row>
  </sheetData>
  <mergeCells count="4">
    <mergeCell ref="J8:K8"/>
    <mergeCell ref="J29:K29"/>
    <mergeCell ref="K56:M56"/>
    <mergeCell ref="J44:K44"/>
  </mergeCells>
  <printOptions/>
  <pageMargins left="0.75" right="0.75" top="0.84" bottom="0.78"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dimension ref="A1:M98"/>
  <sheetViews>
    <sheetView showGridLines="0" zoomScale="75" zoomScaleNormal="75" zoomScaleSheetLayoutView="75" workbookViewId="0" topLeftCell="A1">
      <selection activeCell="A1" sqref="A1"/>
    </sheetView>
  </sheetViews>
  <sheetFormatPr defaultColWidth="9.00390625" defaultRowHeight="14.25"/>
  <cols>
    <col min="1" max="1" width="3.75390625" style="2" customWidth="1"/>
    <col min="2" max="9" width="8.00390625" style="2" customWidth="1"/>
    <col min="10" max="10" width="2.625" style="2" customWidth="1"/>
    <col min="11" max="11" width="11.25390625" style="2" customWidth="1"/>
    <col min="12" max="12" width="11.125" style="2" customWidth="1"/>
    <col min="13" max="13" width="11.25390625" style="2" customWidth="1"/>
    <col min="14" max="16384" width="8.00390625" style="2" customWidth="1"/>
  </cols>
  <sheetData>
    <row r="1" spans="1:13" ht="12.75">
      <c r="A1" s="2" t="str">
        <f>'HY 2003analysts schs index '!A1</f>
        <v>Date: 29 July 2003</v>
      </c>
      <c r="M1" s="20" t="s">
        <v>283</v>
      </c>
    </row>
    <row r="3" ht="12.75">
      <c r="A3" s="11" t="s">
        <v>162</v>
      </c>
    </row>
    <row r="4" ht="12.75">
      <c r="A4" s="11"/>
    </row>
    <row r="5" spans="1:13" ht="12.75">
      <c r="A5" s="12" t="s">
        <v>142</v>
      </c>
      <c r="K5" s="9"/>
      <c r="L5" s="23"/>
      <c r="M5" s="23"/>
    </row>
    <row r="6" spans="11:13" ht="12.75">
      <c r="K6" s="67"/>
      <c r="L6" s="37"/>
      <c r="M6" s="37"/>
    </row>
    <row r="7" spans="11:13" ht="12.75">
      <c r="K7" s="577" t="s">
        <v>216</v>
      </c>
      <c r="L7" s="577"/>
      <c r="M7" s="68" t="s">
        <v>240</v>
      </c>
    </row>
    <row r="8" spans="1:13" ht="12.75">
      <c r="A8" s="14" t="s">
        <v>149</v>
      </c>
      <c r="B8" s="10"/>
      <c r="C8" s="10"/>
      <c r="D8" s="10"/>
      <c r="E8" s="10"/>
      <c r="F8" s="10"/>
      <c r="G8" s="10"/>
      <c r="H8" s="10"/>
      <c r="I8" s="10"/>
      <c r="J8" s="10"/>
      <c r="K8" s="15" t="s">
        <v>260</v>
      </c>
      <c r="L8" s="15" t="s">
        <v>243</v>
      </c>
      <c r="M8" s="15" t="s">
        <v>243</v>
      </c>
    </row>
    <row r="10" ht="12.75">
      <c r="A10" s="20" t="s">
        <v>472</v>
      </c>
    </row>
    <row r="12" ht="12.75">
      <c r="A12" s="2" t="s">
        <v>284</v>
      </c>
    </row>
    <row r="14" spans="2:13" ht="12.75">
      <c r="B14" s="140" t="s">
        <v>614</v>
      </c>
      <c r="K14" s="16">
        <v>53</v>
      </c>
      <c r="L14" s="16">
        <v>100</v>
      </c>
      <c r="M14" s="16">
        <v>166</v>
      </c>
    </row>
    <row r="15" spans="2:13" ht="12.75">
      <c r="B15" s="2" t="s">
        <v>285</v>
      </c>
      <c r="K15" s="16">
        <v>34</v>
      </c>
      <c r="L15" s="16">
        <v>53</v>
      </c>
      <c r="M15" s="16">
        <v>49</v>
      </c>
    </row>
    <row r="16" spans="2:13" ht="12.75">
      <c r="B16" s="2" t="s">
        <v>286</v>
      </c>
      <c r="K16" s="58">
        <v>54</v>
      </c>
      <c r="L16" s="58">
        <v>48</v>
      </c>
      <c r="M16" s="58">
        <v>123</v>
      </c>
    </row>
    <row r="17" spans="11:13" ht="12.75">
      <c r="K17" s="16">
        <f>SUM(K14:K16)</f>
        <v>141</v>
      </c>
      <c r="L17" s="16">
        <f>SUM(L14:L16)</f>
        <v>201</v>
      </c>
      <c r="M17" s="16">
        <f>SUM(M11:M16)</f>
        <v>338</v>
      </c>
    </row>
    <row r="18" spans="11:13" ht="12.75">
      <c r="K18" s="16"/>
      <c r="L18" s="16"/>
      <c r="M18" s="16"/>
    </row>
    <row r="19" spans="1:13" ht="12.75">
      <c r="A19" s="140" t="s">
        <v>308</v>
      </c>
      <c r="K19" s="16">
        <v>-14</v>
      </c>
      <c r="L19" s="16">
        <v>-23</v>
      </c>
      <c r="M19" s="16">
        <v>-52</v>
      </c>
    </row>
    <row r="20" spans="11:13" ht="12.75">
      <c r="K20" s="16"/>
      <c r="L20" s="16"/>
      <c r="M20" s="16"/>
    </row>
    <row r="21" spans="1:13" ht="12.75">
      <c r="A21" s="2" t="s">
        <v>287</v>
      </c>
      <c r="K21" s="19">
        <f>SUM(K17:K19)</f>
        <v>127</v>
      </c>
      <c r="L21" s="19">
        <f>SUM(L17:L19)</f>
        <v>178</v>
      </c>
      <c r="M21" s="19">
        <f>SUM(M17:M19)</f>
        <v>286</v>
      </c>
    </row>
    <row r="22" spans="11:13" ht="12.75">
      <c r="K22" s="16"/>
      <c r="L22" s="16"/>
      <c r="M22" s="16"/>
    </row>
    <row r="23" spans="1:13" ht="12.75">
      <c r="A23" s="20" t="s">
        <v>288</v>
      </c>
      <c r="K23" s="16"/>
      <c r="L23" s="16"/>
      <c r="M23" s="16"/>
    </row>
    <row r="24" spans="11:13" ht="12.75">
      <c r="K24" s="16"/>
      <c r="L24" s="16"/>
      <c r="M24" s="16"/>
    </row>
    <row r="25" spans="1:13" ht="12.75">
      <c r="A25" s="140" t="s">
        <v>417</v>
      </c>
      <c r="K25" s="16">
        <v>82</v>
      </c>
      <c r="L25" s="16">
        <v>-218</v>
      </c>
      <c r="M25" s="16">
        <v>-447</v>
      </c>
    </row>
    <row r="26" spans="11:13" ht="12.75">
      <c r="K26" s="16"/>
      <c r="L26" s="16"/>
      <c r="M26" s="16"/>
    </row>
    <row r="27" spans="1:13" ht="12.75">
      <c r="A27" s="140" t="s">
        <v>120</v>
      </c>
      <c r="K27" s="16">
        <v>-103</v>
      </c>
      <c r="L27" s="56">
        <v>-5</v>
      </c>
      <c r="M27" s="16">
        <v>-181</v>
      </c>
    </row>
    <row r="28" spans="11:13" ht="12.75">
      <c r="K28" s="16"/>
      <c r="L28" s="16"/>
      <c r="M28" s="16"/>
    </row>
    <row r="29" spans="1:12" ht="12.75">
      <c r="A29" s="2" t="s">
        <v>289</v>
      </c>
      <c r="K29" s="16"/>
      <c r="L29" s="56"/>
    </row>
    <row r="30" spans="1:13" ht="12.75">
      <c r="A30" s="2" t="s">
        <v>290</v>
      </c>
      <c r="K30" s="56" t="s">
        <v>253</v>
      </c>
      <c r="L30" s="56">
        <v>11</v>
      </c>
      <c r="M30" s="56">
        <v>13</v>
      </c>
    </row>
    <row r="31" spans="11:13" ht="12.75">
      <c r="K31" s="16"/>
      <c r="L31" s="16"/>
      <c r="M31" s="16"/>
    </row>
    <row r="32" spans="1:13" ht="12.75">
      <c r="A32" s="2" t="s">
        <v>291</v>
      </c>
      <c r="K32" s="19">
        <f>SUM(K25:K30)</f>
        <v>-21</v>
      </c>
      <c r="L32" s="19">
        <f>SUM(L25:L30)</f>
        <v>-212</v>
      </c>
      <c r="M32" s="19">
        <f>SUM(M25:M30)</f>
        <v>-615</v>
      </c>
    </row>
    <row r="33" spans="11:13" ht="12.75">
      <c r="K33" s="16"/>
      <c r="L33" s="16"/>
      <c r="M33" s="16"/>
    </row>
    <row r="34" spans="1:13" ht="12.75">
      <c r="A34" s="140" t="s">
        <v>114</v>
      </c>
      <c r="K34" s="16"/>
      <c r="L34" s="16"/>
      <c r="M34" s="16"/>
    </row>
    <row r="35" spans="1:13" ht="12.75">
      <c r="A35" s="2" t="s">
        <v>292</v>
      </c>
      <c r="K35" s="58">
        <f>K21+K32</f>
        <v>106</v>
      </c>
      <c r="L35" s="58">
        <f>L21+L32</f>
        <v>-34</v>
      </c>
      <c r="M35" s="58">
        <f>M21+M32</f>
        <v>-329</v>
      </c>
    </row>
    <row r="36" spans="11:13" ht="12.75">
      <c r="K36" s="16"/>
      <c r="L36" s="16"/>
      <c r="M36" s="16"/>
    </row>
    <row r="37" spans="1:13" ht="12.75">
      <c r="A37" s="20" t="s">
        <v>181</v>
      </c>
      <c r="K37" s="16"/>
      <c r="L37" s="16"/>
      <c r="M37" s="16"/>
    </row>
    <row r="38" spans="11:13" ht="12.75">
      <c r="K38" s="16"/>
      <c r="L38" s="16"/>
      <c r="M38" s="16"/>
    </row>
    <row r="39" spans="1:13" ht="12.75">
      <c r="A39" s="2" t="s">
        <v>293</v>
      </c>
      <c r="B39" s="140" t="s">
        <v>485</v>
      </c>
      <c r="K39" s="16"/>
      <c r="L39" s="16"/>
      <c r="M39" s="16"/>
    </row>
    <row r="40" spans="11:13" ht="12.75">
      <c r="K40" s="16"/>
      <c r="L40" s="16"/>
      <c r="M40" s="16"/>
    </row>
    <row r="41" spans="1:13" ht="12.75">
      <c r="A41" s="2" t="s">
        <v>294</v>
      </c>
      <c r="B41" s="2" t="s">
        <v>295</v>
      </c>
      <c r="K41" s="16"/>
      <c r="L41" s="16"/>
      <c r="M41" s="16"/>
    </row>
    <row r="42" spans="11:13" ht="12.75">
      <c r="K42" s="16"/>
      <c r="L42" s="16"/>
      <c r="M42" s="16"/>
    </row>
    <row r="43" spans="1:13" ht="12.75">
      <c r="A43" s="2" t="s">
        <v>296</v>
      </c>
      <c r="B43" s="2" t="s">
        <v>297</v>
      </c>
      <c r="K43" s="16"/>
      <c r="L43" s="16"/>
      <c r="M43" s="16"/>
    </row>
    <row r="44" spans="11:13" ht="12.75">
      <c r="K44" s="16"/>
      <c r="L44" s="16"/>
      <c r="M44" s="16"/>
    </row>
    <row r="45" ht="12.75">
      <c r="A45" s="9"/>
    </row>
    <row r="98" ht="12.75">
      <c r="B98" s="2" t="s">
        <v>533</v>
      </c>
    </row>
  </sheetData>
  <mergeCells count="1">
    <mergeCell ref="K7:L7"/>
  </mergeCells>
  <printOptions/>
  <pageMargins left="0.49" right="0.44" top="1" bottom="1" header="0.5" footer="0.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N85"/>
  <sheetViews>
    <sheetView showGridLines="0" zoomScale="75" zoomScaleNormal="75" zoomScaleSheetLayoutView="75" workbookViewId="0" topLeftCell="A1">
      <selection activeCell="A1" sqref="A1"/>
    </sheetView>
  </sheetViews>
  <sheetFormatPr defaultColWidth="9.00390625" defaultRowHeight="14.25"/>
  <cols>
    <col min="1" max="1" width="4.25390625" style="2" customWidth="1"/>
    <col min="2" max="2" width="2.625" style="2" customWidth="1"/>
    <col min="3" max="3" width="7.375" style="2" customWidth="1"/>
    <col min="4" max="6" width="8.00390625" style="2" customWidth="1"/>
    <col min="7" max="7" width="9.75390625" style="2" customWidth="1"/>
    <col min="8" max="8" width="4.75390625" style="2" customWidth="1"/>
    <col min="9" max="9" width="10.75390625" style="2" customWidth="1"/>
    <col min="10" max="10" width="8.125" style="2" customWidth="1"/>
    <col min="11" max="11" width="8.625" style="2" customWidth="1"/>
    <col min="12" max="12" width="5.375" style="2" customWidth="1"/>
    <col min="13" max="13" width="8.00390625" style="2" customWidth="1"/>
    <col min="14" max="14" width="7.00390625" style="2" customWidth="1"/>
    <col min="15" max="16384" width="8.00390625" style="2" customWidth="1"/>
  </cols>
  <sheetData>
    <row r="1" spans="1:13" ht="12.75">
      <c r="A1" s="2" t="str">
        <f>'HY 2003analysts schs index '!A1</f>
        <v>Date: 29 July 2003</v>
      </c>
      <c r="E1" s="5"/>
      <c r="M1" s="59" t="s">
        <v>298</v>
      </c>
    </row>
    <row r="3" ht="12.75">
      <c r="A3" s="11" t="s">
        <v>162</v>
      </c>
    </row>
    <row r="4" spans="1:4" ht="12.75">
      <c r="A4" s="11"/>
      <c r="B4" s="46"/>
      <c r="C4" s="46"/>
      <c r="D4" s="46"/>
    </row>
    <row r="5" spans="1:14" ht="12.75">
      <c r="A5" s="12" t="s">
        <v>142</v>
      </c>
      <c r="B5" s="48"/>
      <c r="C5" s="48"/>
      <c r="D5" s="48"/>
      <c r="E5" s="48"/>
      <c r="F5" s="48"/>
      <c r="G5" s="48"/>
      <c r="H5" s="48"/>
      <c r="I5" s="48"/>
      <c r="J5" s="48"/>
      <c r="K5" s="48"/>
      <c r="L5" s="48"/>
      <c r="M5" s="70"/>
      <c r="N5" s="48"/>
    </row>
    <row r="6" spans="1:14" ht="12.75">
      <c r="A6" s="48"/>
      <c r="B6" s="48"/>
      <c r="C6" s="48"/>
      <c r="D6" s="48"/>
      <c r="E6" s="48"/>
      <c r="F6" s="48"/>
      <c r="G6" s="48"/>
      <c r="H6" s="48"/>
      <c r="I6" s="48"/>
      <c r="J6" s="54"/>
      <c r="K6" s="23"/>
      <c r="L6" s="54"/>
      <c r="M6" s="71"/>
      <c r="N6" s="48"/>
    </row>
    <row r="7" spans="1:14" ht="12.75">
      <c r="A7" s="48"/>
      <c r="B7" s="48"/>
      <c r="C7" s="48"/>
      <c r="D7" s="48"/>
      <c r="E7" s="48"/>
      <c r="F7" s="48"/>
      <c r="G7" s="48"/>
      <c r="H7" s="48"/>
      <c r="I7" s="48"/>
      <c r="J7" s="11" t="s">
        <v>216</v>
      </c>
      <c r="K7" s="4"/>
      <c r="L7" s="4"/>
      <c r="M7" s="68" t="s">
        <v>240</v>
      </c>
      <c r="N7" s="48"/>
    </row>
    <row r="8" spans="1:14" ht="12.75">
      <c r="A8" s="14" t="s">
        <v>40</v>
      </c>
      <c r="B8" s="61"/>
      <c r="C8" s="61"/>
      <c r="D8" s="61"/>
      <c r="E8" s="61"/>
      <c r="F8" s="61"/>
      <c r="G8" s="61"/>
      <c r="H8" s="61"/>
      <c r="I8" s="61"/>
      <c r="J8" s="15" t="s">
        <v>260</v>
      </c>
      <c r="K8" s="15" t="s">
        <v>243</v>
      </c>
      <c r="L8" s="14"/>
      <c r="M8" s="15" t="s">
        <v>243</v>
      </c>
      <c r="N8" s="48"/>
    </row>
    <row r="10" spans="1:13" ht="12.75">
      <c r="A10" s="140" t="s">
        <v>41</v>
      </c>
      <c r="J10" s="16"/>
      <c r="K10" s="16"/>
      <c r="L10" s="16"/>
      <c r="M10" s="16"/>
    </row>
    <row r="11" spans="10:13" ht="12.75">
      <c r="J11" s="16"/>
      <c r="K11" s="16"/>
      <c r="L11" s="16"/>
      <c r="M11" s="16"/>
    </row>
    <row r="12" spans="2:13" ht="12.75">
      <c r="B12" s="2" t="s">
        <v>299</v>
      </c>
      <c r="J12" s="16"/>
      <c r="K12" s="16"/>
      <c r="L12" s="16"/>
      <c r="M12" s="16"/>
    </row>
    <row r="13" spans="4:13" ht="12.75">
      <c r="D13" s="140" t="s">
        <v>42</v>
      </c>
      <c r="J13" s="72">
        <v>3363</v>
      </c>
      <c r="K13" s="73">
        <v>3792</v>
      </c>
      <c r="L13" s="40"/>
      <c r="M13" s="73">
        <v>3437</v>
      </c>
    </row>
    <row r="14" spans="4:13" ht="12.75">
      <c r="D14" s="2" t="s">
        <v>300</v>
      </c>
      <c r="J14" s="74">
        <v>-256</v>
      </c>
      <c r="K14" s="75">
        <v>-254</v>
      </c>
      <c r="L14" s="40"/>
      <c r="M14" s="75">
        <v>-411</v>
      </c>
    </row>
    <row r="15" spans="10:13" ht="12.75">
      <c r="J15" s="16">
        <v>3107</v>
      </c>
      <c r="K15" s="16">
        <f>SUM(K13:K14)</f>
        <v>3538</v>
      </c>
      <c r="L15" s="16"/>
      <c r="M15" s="16">
        <f>SUM(M13:M14)</f>
        <v>3026</v>
      </c>
    </row>
    <row r="16" spans="2:14" ht="12.75">
      <c r="B16" s="2" t="s">
        <v>301</v>
      </c>
      <c r="J16" s="16">
        <v>347</v>
      </c>
      <c r="K16" s="16">
        <v>354</v>
      </c>
      <c r="L16" s="16"/>
      <c r="M16" s="16">
        <v>382</v>
      </c>
      <c r="N16" s="22"/>
    </row>
    <row r="17" spans="2:13" ht="12.75">
      <c r="B17" s="140" t="s">
        <v>20</v>
      </c>
      <c r="D17" s="8"/>
      <c r="J17" s="40">
        <v>353</v>
      </c>
      <c r="K17" s="40">
        <v>382</v>
      </c>
      <c r="L17" s="16"/>
      <c r="M17" s="40">
        <v>369</v>
      </c>
    </row>
    <row r="18" spans="10:13" ht="12.75">
      <c r="J18" s="19">
        <f>SUM(J15:J17)</f>
        <v>3807</v>
      </c>
      <c r="K18" s="19">
        <f>SUM(K15:K17)</f>
        <v>4274</v>
      </c>
      <c r="L18" s="40"/>
      <c r="M18" s="19">
        <f>SUM(M15:M17)</f>
        <v>3777</v>
      </c>
    </row>
    <row r="19" spans="10:13" ht="12.75">
      <c r="J19" s="40"/>
      <c r="K19" s="40"/>
      <c r="L19" s="40"/>
      <c r="M19" s="40"/>
    </row>
    <row r="20" spans="1:13" ht="12.75">
      <c r="A20" s="2" t="s">
        <v>303</v>
      </c>
      <c r="J20" s="16"/>
      <c r="K20" s="16"/>
      <c r="L20" s="16"/>
      <c r="M20" s="16"/>
    </row>
    <row r="21" spans="2:13" ht="12.75">
      <c r="B21" s="140" t="s">
        <v>21</v>
      </c>
      <c r="J21" s="16"/>
      <c r="K21" s="16"/>
      <c r="L21" s="16"/>
      <c r="M21" s="16"/>
    </row>
    <row r="22" spans="10:13" ht="12.75">
      <c r="J22" s="16"/>
      <c r="K22" s="16"/>
      <c r="L22" s="16"/>
      <c r="M22" s="16"/>
    </row>
    <row r="23" spans="4:13" ht="12.75">
      <c r="D23" s="2" t="s">
        <v>304</v>
      </c>
      <c r="J23" s="16"/>
      <c r="K23" s="16"/>
      <c r="L23" s="16"/>
      <c r="M23" s="16"/>
    </row>
    <row r="24" spans="5:13" ht="12.75">
      <c r="E24" s="2" t="s">
        <v>305</v>
      </c>
      <c r="J24" s="73">
        <v>1956</v>
      </c>
      <c r="K24" s="73">
        <v>2354</v>
      </c>
      <c r="L24" s="16"/>
      <c r="M24" s="73">
        <v>1965</v>
      </c>
    </row>
    <row r="25" spans="5:13" ht="12.75">
      <c r="E25" s="2" t="s">
        <v>306</v>
      </c>
      <c r="J25" s="75">
        <v>816</v>
      </c>
      <c r="K25" s="75">
        <v>346</v>
      </c>
      <c r="L25" s="40"/>
      <c r="M25" s="75">
        <v>830</v>
      </c>
    </row>
    <row r="26" spans="10:13" ht="12.75">
      <c r="J26" s="76">
        <f>SUM(J24:J25)</f>
        <v>2772</v>
      </c>
      <c r="K26" s="76">
        <f>SUM(K24:K25)</f>
        <v>2700</v>
      </c>
      <c r="L26" s="16"/>
      <c r="M26" s="76">
        <f>SUM(M24:M25)</f>
        <v>2795</v>
      </c>
    </row>
    <row r="27" spans="4:13" ht="12.75">
      <c r="D27" s="140" t="s">
        <v>43</v>
      </c>
      <c r="J27" s="75">
        <v>-144</v>
      </c>
      <c r="K27" s="75">
        <v>-197</v>
      </c>
      <c r="L27" s="16"/>
      <c r="M27" s="75">
        <v>-138</v>
      </c>
    </row>
    <row r="28" spans="4:13" ht="12.75">
      <c r="D28" s="2" t="s">
        <v>307</v>
      </c>
      <c r="J28" s="16">
        <f>SUM(J26:J27)</f>
        <v>2628</v>
      </c>
      <c r="K28" s="16">
        <f>SUM(K26:K27)</f>
        <v>2503</v>
      </c>
      <c r="L28" s="16"/>
      <c r="M28" s="16">
        <f>SUM(M26:M27)</f>
        <v>2657</v>
      </c>
    </row>
    <row r="29" spans="4:13" ht="12.75">
      <c r="D29" s="140" t="s">
        <v>44</v>
      </c>
      <c r="J29" s="16">
        <v>77</v>
      </c>
      <c r="K29" s="16">
        <v>134</v>
      </c>
      <c r="L29" s="16"/>
      <c r="M29" s="16">
        <v>75</v>
      </c>
    </row>
    <row r="30" spans="10:13" ht="12.75">
      <c r="J30" s="19">
        <f>SUM(J28:J29)</f>
        <v>2705</v>
      </c>
      <c r="K30" s="19">
        <f>SUM(K28:K29)</f>
        <v>2637</v>
      </c>
      <c r="L30" s="16"/>
      <c r="M30" s="19">
        <f>SUM(M28:M29)</f>
        <v>2732</v>
      </c>
    </row>
    <row r="31" spans="10:13" ht="12.75">
      <c r="J31" s="40"/>
      <c r="K31" s="40"/>
      <c r="L31" s="16"/>
      <c r="M31" s="40"/>
    </row>
    <row r="32" spans="1:13" ht="12.75">
      <c r="A32" s="2" t="s">
        <v>210</v>
      </c>
      <c r="J32" s="40">
        <v>1342</v>
      </c>
      <c r="K32" s="40">
        <v>1153</v>
      </c>
      <c r="L32" s="16"/>
      <c r="M32" s="40">
        <v>1407</v>
      </c>
    </row>
    <row r="33" spans="10:13" ht="12.75">
      <c r="J33" s="16"/>
      <c r="K33" s="16"/>
      <c r="L33" s="16"/>
      <c r="M33" s="16"/>
    </row>
    <row r="34" spans="1:13" ht="12.75">
      <c r="A34" s="2" t="s">
        <v>308</v>
      </c>
      <c r="J34" s="16"/>
      <c r="K34" s="16"/>
      <c r="L34" s="16"/>
      <c r="M34" s="16"/>
    </row>
    <row r="35" spans="2:13" ht="12.75">
      <c r="B35" s="140" t="s">
        <v>45</v>
      </c>
      <c r="J35" s="16">
        <v>1494</v>
      </c>
      <c r="K35" s="16">
        <v>1576</v>
      </c>
      <c r="L35" s="16"/>
      <c r="M35" s="16">
        <v>1546</v>
      </c>
    </row>
    <row r="36" spans="2:13" ht="12.75">
      <c r="B36" s="140" t="s">
        <v>46</v>
      </c>
      <c r="J36" s="16">
        <v>-2111</v>
      </c>
      <c r="K36" s="16">
        <v>-1603</v>
      </c>
      <c r="L36" s="16"/>
      <c r="M36" s="16">
        <v>-2071</v>
      </c>
    </row>
    <row r="37" spans="2:14" ht="12.75">
      <c r="B37" s="140" t="s">
        <v>47</v>
      </c>
      <c r="J37" s="16">
        <v>-136</v>
      </c>
      <c r="K37" s="16">
        <v>16</v>
      </c>
      <c r="L37" s="16"/>
      <c r="M37" s="16">
        <v>-195</v>
      </c>
      <c r="N37" s="22"/>
    </row>
    <row r="38" spans="10:13" ht="12.75">
      <c r="J38" s="19">
        <f>SUM(J35:J37)</f>
        <v>-753</v>
      </c>
      <c r="K38" s="19">
        <f>SUM(K35:K37)</f>
        <v>-11</v>
      </c>
      <c r="L38" s="16"/>
      <c r="M38" s="19">
        <f>SUM(M35:M37)</f>
        <v>-720</v>
      </c>
    </row>
    <row r="39" spans="10:13" ht="12.75">
      <c r="J39" s="40"/>
      <c r="K39" s="40"/>
      <c r="L39" s="16"/>
      <c r="M39" s="40"/>
    </row>
    <row r="40" spans="1:13" ht="12.75">
      <c r="A40" s="140" t="s">
        <v>48</v>
      </c>
      <c r="J40" s="19">
        <f>J18+J30+J32+J38</f>
        <v>7101</v>
      </c>
      <c r="K40" s="19">
        <f>K18+K30+K32+K38</f>
        <v>8053</v>
      </c>
      <c r="L40" s="40"/>
      <c r="M40" s="19">
        <f>M18+M30+M32+M38</f>
        <v>7196</v>
      </c>
    </row>
    <row r="41" spans="10:13" ht="12.75">
      <c r="J41" s="40"/>
      <c r="K41" s="40"/>
      <c r="L41" s="40"/>
      <c r="M41" s="40"/>
    </row>
    <row r="42" ht="12.75">
      <c r="A42" s="20" t="s">
        <v>255</v>
      </c>
    </row>
    <row r="44" spans="1:2" ht="12.75">
      <c r="A44" s="140" t="s">
        <v>309</v>
      </c>
      <c r="B44" s="140" t="s">
        <v>49</v>
      </c>
    </row>
    <row r="45" ht="12.75">
      <c r="B45" s="140" t="s">
        <v>50</v>
      </c>
    </row>
    <row r="46" ht="12.75">
      <c r="B46" s="140" t="s">
        <v>51</v>
      </c>
    </row>
    <row r="48" spans="1:2" ht="12.75">
      <c r="A48" s="140" t="s">
        <v>310</v>
      </c>
      <c r="B48" s="140" t="s">
        <v>53</v>
      </c>
    </row>
    <row r="49" ht="12.75">
      <c r="B49" s="140" t="s">
        <v>54</v>
      </c>
    </row>
    <row r="50" ht="12.75">
      <c r="B50" s="140" t="s">
        <v>6</v>
      </c>
    </row>
    <row r="51" ht="12.75">
      <c r="B51" s="140" t="s">
        <v>55</v>
      </c>
    </row>
    <row r="52" ht="12.75">
      <c r="B52" s="140" t="s">
        <v>56</v>
      </c>
    </row>
    <row r="54" spans="1:2" ht="12.75">
      <c r="A54" s="140" t="s">
        <v>311</v>
      </c>
      <c r="B54" s="140" t="s">
        <v>596</v>
      </c>
    </row>
    <row r="55" ht="12.75">
      <c r="B55" s="140" t="s">
        <v>597</v>
      </c>
    </row>
    <row r="56" ht="12.75">
      <c r="B56" s="140" t="s">
        <v>601</v>
      </c>
    </row>
    <row r="58" spans="1:2" ht="12.75">
      <c r="A58" s="140" t="s">
        <v>313</v>
      </c>
      <c r="B58" s="140" t="s">
        <v>598</v>
      </c>
    </row>
    <row r="59" ht="12.75">
      <c r="B59" s="140" t="s">
        <v>600</v>
      </c>
    </row>
    <row r="60" ht="12.75">
      <c r="B60" s="140" t="s">
        <v>599</v>
      </c>
    </row>
    <row r="62" spans="1:2" ht="12.75">
      <c r="A62" s="140" t="s">
        <v>315</v>
      </c>
      <c r="B62" s="2" t="s">
        <v>312</v>
      </c>
    </row>
    <row r="64" spans="10:13" ht="12.75">
      <c r="J64" s="28" t="s">
        <v>216</v>
      </c>
      <c r="K64" s="9"/>
      <c r="L64" s="9"/>
      <c r="M64" s="47" t="s">
        <v>240</v>
      </c>
    </row>
    <row r="65" spans="10:13" ht="12.75">
      <c r="J65" s="53" t="s">
        <v>260</v>
      </c>
      <c r="K65" s="53" t="s">
        <v>243</v>
      </c>
      <c r="L65" s="28"/>
      <c r="M65" s="53" t="s">
        <v>243</v>
      </c>
    </row>
    <row r="66" spans="1:2" ht="12.75">
      <c r="A66" s="140" t="s">
        <v>319</v>
      </c>
      <c r="B66" s="140" t="s">
        <v>57</v>
      </c>
    </row>
    <row r="67" spans="3:13" ht="12.75">
      <c r="C67" s="2" t="s">
        <v>314</v>
      </c>
      <c r="J67" s="65">
        <v>55</v>
      </c>
      <c r="K67" s="65">
        <v>61</v>
      </c>
      <c r="M67" s="2">
        <v>58</v>
      </c>
    </row>
    <row r="68" spans="3:13" ht="12.75">
      <c r="C68" s="140" t="s">
        <v>115</v>
      </c>
      <c r="J68" s="65">
        <v>6</v>
      </c>
      <c r="K68" s="259" t="s">
        <v>253</v>
      </c>
      <c r="M68" s="260" t="s">
        <v>253</v>
      </c>
    </row>
    <row r="69" spans="3:13" ht="12.75">
      <c r="C69" s="140" t="s">
        <v>58</v>
      </c>
      <c r="J69" s="65">
        <v>1494</v>
      </c>
      <c r="K69" s="65">
        <v>1576</v>
      </c>
      <c r="M69" s="77">
        <v>1546</v>
      </c>
    </row>
    <row r="70" spans="10:13" ht="12.75">
      <c r="J70" s="66">
        <f>SUM(J67:J69)</f>
        <v>1555</v>
      </c>
      <c r="K70" s="66">
        <f>SUM(K67:K69)</f>
        <v>1637</v>
      </c>
      <c r="M70" s="78">
        <f>SUM(M65:M69)</f>
        <v>1604</v>
      </c>
    </row>
    <row r="71" ht="12.75">
      <c r="M71" s="79"/>
    </row>
    <row r="72" spans="1:13" ht="12.75">
      <c r="A72" s="140" t="s">
        <v>59</v>
      </c>
      <c r="B72" s="2" t="s">
        <v>316</v>
      </c>
      <c r="J72" s="28" t="s">
        <v>216</v>
      </c>
      <c r="K72" s="9"/>
      <c r="L72" s="9"/>
      <c r="M72" s="47" t="s">
        <v>240</v>
      </c>
    </row>
    <row r="73" spans="10:13" ht="12.75">
      <c r="J73" s="53" t="s">
        <v>260</v>
      </c>
      <c r="K73" s="53" t="s">
        <v>243</v>
      </c>
      <c r="L73" s="28"/>
      <c r="M73" s="53" t="s">
        <v>243</v>
      </c>
    </row>
    <row r="74" spans="10:13" ht="12.75">
      <c r="J74" s="47"/>
      <c r="K74" s="47"/>
      <c r="L74" s="28"/>
      <c r="M74" s="47"/>
    </row>
    <row r="75" spans="2:13" ht="12.75">
      <c r="B75" s="140" t="s">
        <v>61</v>
      </c>
      <c r="J75" s="16">
        <v>364</v>
      </c>
      <c r="K75" s="16">
        <v>288</v>
      </c>
      <c r="L75" s="16"/>
      <c r="M75" s="16">
        <v>226</v>
      </c>
    </row>
    <row r="76" ht="12.75">
      <c r="M76" s="79"/>
    </row>
    <row r="77" spans="2:13" ht="12.75">
      <c r="B77" s="2" t="s">
        <v>317</v>
      </c>
      <c r="M77" s="79"/>
    </row>
    <row r="78" ht="12.75">
      <c r="M78" s="79"/>
    </row>
    <row r="79" spans="4:13" ht="12.75">
      <c r="D79" s="140" t="s">
        <v>62</v>
      </c>
      <c r="J79" s="65">
        <v>-2475</v>
      </c>
      <c r="K79" s="65">
        <v>-1891</v>
      </c>
      <c r="M79" s="65">
        <v>-2297</v>
      </c>
    </row>
    <row r="80" spans="4:13" ht="12.75">
      <c r="D80" s="140" t="s">
        <v>63</v>
      </c>
      <c r="J80" s="65">
        <v>-151</v>
      </c>
      <c r="K80" s="65">
        <v>-164</v>
      </c>
      <c r="M80" s="65">
        <v>-155</v>
      </c>
    </row>
    <row r="81" spans="10:13" ht="12.75">
      <c r="J81" s="66">
        <f>J75+J79+J80</f>
        <v>-2262</v>
      </c>
      <c r="K81" s="66">
        <f>K75+K79+K80</f>
        <v>-1767</v>
      </c>
      <c r="M81" s="66">
        <f>SUM(M75:M80)</f>
        <v>-2226</v>
      </c>
    </row>
    <row r="83" spans="1:2" ht="12.75">
      <c r="A83" s="140" t="s">
        <v>60</v>
      </c>
      <c r="B83" s="2" t="s">
        <v>320</v>
      </c>
    </row>
    <row r="84" ht="12.75">
      <c r="B84" s="2" t="s">
        <v>474</v>
      </c>
    </row>
    <row r="85" ht="12.75">
      <c r="B85" s="140" t="s">
        <v>498</v>
      </c>
    </row>
  </sheetData>
  <printOptions horizontalCentered="1" verticalCentered="1"/>
  <pageMargins left="0.59" right="0" top="0.5" bottom="0.5" header="0.5" footer="0.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angela.braun</cp:lastModifiedBy>
  <cp:lastPrinted>2003-07-28T17:24:06Z</cp:lastPrinted>
  <dcterms:created xsi:type="dcterms:W3CDTF">2003-07-21T14:22:46Z</dcterms:created>
  <dcterms:modified xsi:type="dcterms:W3CDTF">2005-10-20T09:54:11Z</dcterms:modified>
  <cp:category/>
  <cp:version/>
  <cp:contentType/>
  <cp:contentStatus/>
</cp:coreProperties>
</file>