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075" windowHeight="8670" tabRatio="601" activeTab="0"/>
  </bookViews>
  <sheets>
    <sheet name="HY 2002analysts schs index " sheetId="1" r:id="rId1"/>
    <sheet name="HY 2002 sch 1.1 AP eps " sheetId="2" r:id="rId2"/>
    <sheet name="HY 2002 sch 1.2 AP eps" sheetId="3" r:id="rId3"/>
    <sheet name="HY 2002 analysts sch 2 assn " sheetId="4" r:id="rId4"/>
    <sheet name="HY 02 anal sch 2 assn (page2) " sheetId="5" r:id="rId5"/>
    <sheet name="HY2002 anlys sch 3 new bus " sheetId="6" r:id="rId6"/>
    <sheet name="HY2002 anls sch 4 in force" sheetId="7" r:id="rId7"/>
    <sheet name="AP Sch5" sheetId="8" r:id="rId8"/>
    <sheet name="HY2002 anls sch 6 APtax " sheetId="9" r:id="rId9"/>
    <sheet name="HY2002 anls 7  sh fun " sheetId="10" r:id="rId10"/>
    <sheet name="Hy2002 anls sch 8 sh fund rec " sheetId="11" r:id="rId11"/>
    <sheet name="MHY 2002 analysts sch 9.1 stat " sheetId="12" r:id="rId12"/>
    <sheet name="HY 2002 analysts sch 9.2 stat" sheetId="13" r:id="rId13"/>
    <sheet name="HY2002 sch 10 US ops op profit" sheetId="14" r:id="rId14"/>
    <sheet name="HY2002 sch 11 US ops US to UK" sheetId="15" r:id="rId15"/>
    <sheet name="HY 2002 analysts sch 12 st fl" sheetId="16" r:id="rId16"/>
    <sheet name="HY 2002 anly sch 13 MSBtax ch " sheetId="17" r:id="rId17"/>
    <sheet name="Sch 14 FUM Summary" sheetId="18" r:id="rId18"/>
    <sheet name=" Sch 15 FUM Analysis" sheetId="19" r:id="rId19"/>
    <sheet name="New Bus Sch 1" sheetId="20" r:id="rId20"/>
    <sheet name="New Bus Sch 2" sheetId="21" r:id="rId21"/>
  </sheets>
  <externalReferences>
    <externalReference r:id="rId24"/>
  </externalReferences>
  <definedNames>
    <definedName name="Annuities_IFA_Regular">'[1]Annuities IFA'!$A$8:$R$26</definedName>
    <definedName name="Annuities_IFA_Single">'[1]Annuities IFA'!$A$41:$S$51</definedName>
    <definedName name="Annuities_Regular">#REF!</definedName>
    <definedName name="Annuities_Single">#REF!</definedName>
    <definedName name="Annuities_Weighted">#REF!</definedName>
    <definedName name="AnnuitiesIFA_Plan_Regular">#REF!</definedName>
    <definedName name="AnnuitiesIFA_Plan_Single">#REF!</definedName>
    <definedName name="asia_Funds_I">'[1]Asia'!#REF!</definedName>
    <definedName name="Asia_re_Regular">'[1]Asia'!#REF!</definedName>
    <definedName name="Asia_re_Single">'[1]Asia'!#REF!</definedName>
    <definedName name="Asia_re_Weighted">'[1]Asia'!#REF!</definedName>
    <definedName name="Asia_Regular">'[1]Asia'!$B$148:$R$161</definedName>
    <definedName name="Asia_Single">'[1]Asia'!$B$164:$R$177</definedName>
    <definedName name="Bank_Egg">#REF!</definedName>
    <definedName name="Bank_Plan_Egg">#REF!</definedName>
    <definedName name="Bank_Plan_PruBranded">#REF!</definedName>
    <definedName name="Bank_PruBranded">#REF!</definedName>
    <definedName name="Banking">'[1]Egg'!$B$9:$R$25</definedName>
    <definedName name="BankingTot">'[1]Egg'!$B$21:$R$25</definedName>
    <definedName name="Closed_Dist_Regular">'[1]FTF 2001'!$A$8:$R$27</definedName>
    <definedName name="Closed_Dist_Single">'[1]FTF 2001'!$A$30:$R$48</definedName>
    <definedName name="Corporate_Regular">'[1]Group Pensions'!$A$8:$R$25</definedName>
    <definedName name="Corporate_Single">'[1]Group Pensions'!$A$28:$R$45</definedName>
    <definedName name="Corporate_Weighted">#REF!</definedName>
    <definedName name="CorporateIFA_Plan_Regular">#REF!</definedName>
    <definedName name="CorporateIFA_Plan_Single">#REF!</definedName>
    <definedName name="Europe_Regular">'[1]Europe'!$B$9:$R$18</definedName>
    <definedName name="Europe_Single">'[1]Europe'!$B$21:$R$32</definedName>
    <definedName name="India_FUM">'[1]Asia'!$B$23:$R$33</definedName>
    <definedName name="JNL_BankProducts">'[1]Jackson'!$B$39:$R$43</definedName>
    <definedName name="JNL_Regular">'[1]Jackson'!$B$8:$R$15</definedName>
    <definedName name="JNL_Single">'[1]Jackson'!$B$18:$R$25</definedName>
    <definedName name="MG_Direct_Plan_Regular">#REF!</definedName>
    <definedName name="MG_Direct_Plan_Single">#REF!</definedName>
    <definedName name="MG_Direct_Regular">#REF!</definedName>
    <definedName name="MG_Direct_Single">#REF!</definedName>
    <definedName name="MG_FUM">'[1]M&amp;G'!$B$4:$R$15</definedName>
    <definedName name="MG_Funds_I">#REF!</definedName>
    <definedName name="MG_Funds_R">#REF!</definedName>
    <definedName name="MG_IFA_Plan_Regular">#REF!</definedName>
    <definedName name="MG_IFA_Plan_Single">#REF!</definedName>
    <definedName name="MG_IFA_Regular">#REF!</definedName>
    <definedName name="MG_IFA_Single">#REF!</definedName>
    <definedName name="MG_Regular">#REF!</definedName>
    <definedName name="MG_Single">#REF!</definedName>
    <definedName name="MG_Weighted">#REF!</definedName>
    <definedName name="MPF_FUM">'[1]Asia'!$B$130:$R$140</definedName>
    <definedName name="Other_FUM">'[1]Asia'!$B$113:$R$123</definedName>
    <definedName name="PPM_Funds_I">#REF!</definedName>
    <definedName name="PPM_Funds_R">#REF!</definedName>
    <definedName name="PPM_Plan_Single">#REF!</definedName>
    <definedName name="PPM_Single">#REF!</definedName>
    <definedName name="_xlnm.Print_Area" localSheetId="4">'HY 02 anal sch 2 assn (page2) '!$A$1:$K$59</definedName>
    <definedName name="_xlnm.Print_Area" localSheetId="3">'HY 2002 analysts sch 2 assn '!$A$1:$K$65</definedName>
    <definedName name="_xlnm.Print_Area" localSheetId="6">'HY2002 anls sch 4 in force'!$A$1:$J$76</definedName>
    <definedName name="_xlnm.Print_Area" localSheetId="8">'HY2002 anls sch 6 APtax '!$A:$IV</definedName>
    <definedName name="_xlnm.Print_Area" localSheetId="5">'HY2002 anlys sch 3 new bus '!$A$1:$Q$49</definedName>
    <definedName name="_xlnm.Print_Area" localSheetId="14">'HY2002 sch 11 US ops US to UK'!$A$1:$J$68</definedName>
    <definedName name="_xlnm.Print_Area" localSheetId="19">'New Bus Sch 1'!$A$1:$R$97</definedName>
    <definedName name="_xlnm.Print_Area" localSheetId="20">'New Bus Sch 2'!$A$1:$R$115</definedName>
    <definedName name="_xlnm.Print_Titles" localSheetId="3">'HY 2002 analysts sch 2 assn '!$1:$5</definedName>
    <definedName name="Retail_GI">#REF!</definedName>
    <definedName name="Retail_IFA_Regular">'[1]Retail IFA'!$A$8:$R$31</definedName>
    <definedName name="Retail_IFA_Single">'[1]Retail IFA'!$A$34:$R$55</definedName>
    <definedName name="Retail_Plan_GI">#REF!</definedName>
    <definedName name="Retail_Plan_Regular">#REF!</definedName>
    <definedName name="Retail_Plan_Single">#REF!</definedName>
    <definedName name="Retail_Regular">'[1]Pru Retail'!$A$8:$R$26</definedName>
    <definedName name="Retail_Single">'[1]Pru Retail'!$A$29:$R$47</definedName>
    <definedName name="Retail_Weighted">#REF!</definedName>
    <definedName name="RetailIFA_Plan_Regular">#REF!</definedName>
    <definedName name="RetailIFA_Plan_Single">#REF!</definedName>
    <definedName name="RetailIFA_Regular">#REF!</definedName>
    <definedName name="RetailIFA_Single">#REF!</definedName>
    <definedName name="RetailIFA_Weighted">#REF!</definedName>
    <definedName name="Taiwan_FUM">'[1]Asia'!$B$38:$R$48</definedName>
    <definedName name="UKColInv_FUM">'[1]UK - Collective Inv'!$B$4:$R$15</definedName>
    <definedName name="UKScAm_FUM">'[1]UK - Scot Am'!$B$4:$R$15</definedName>
  </definedNames>
  <calcPr fullCalcOnLoad="1"/>
</workbook>
</file>

<file path=xl/comments18.xml><?xml version="1.0" encoding="utf-8"?>
<comments xmlns="http://schemas.openxmlformats.org/spreadsheetml/2006/main">
  <authors>
    <author>A satisfied Microsoft Office user</author>
  </authors>
  <commentList>
    <comment ref="B32" authorId="0">
      <text>
        <r>
          <rPr>
            <sz val="10"/>
            <rFont val="Tahoma"/>
            <family val="0"/>
          </rPr>
          <t>represents group funds managed by external fund mgrs i.e. other Asia subs 0.4 + 0.5 NZI</t>
        </r>
      </text>
    </comment>
    <comment ref="D32" authorId="0">
      <text>
        <r>
          <rPr>
            <sz val="10"/>
            <rFont val="Tahoma"/>
            <family val="0"/>
          </rPr>
          <t>incls +0.1 re Asia increased to 100% rather than pru share reflected in  Hyp</t>
        </r>
      </text>
    </comment>
  </commentList>
</comments>
</file>

<file path=xl/sharedStrings.xml><?xml version="1.0" encoding="utf-8"?>
<sst xmlns="http://schemas.openxmlformats.org/spreadsheetml/2006/main" count="1230" uniqueCount="598">
  <si>
    <t>Actual investment return on investments less long-term returns for the Half Year ended 30 June 2002</t>
  </si>
  <si>
    <t>Five year average Included in operating result (See schedule 4)</t>
  </si>
  <si>
    <t>Tax on profit of sale of UK general business operations</t>
  </si>
  <si>
    <t>200 per cent of the risk based capital required by the US Supervisory authorities must be retained. The impact of</t>
  </si>
  <si>
    <t>Held within US Operations relating to broker dealer and banking businesses</t>
  </si>
  <si>
    <t>reporting purposes the segmental result of Jackson National Life reflects its proportionate interests in the results of two investment</t>
  </si>
  <si>
    <t>funds that are consolidated as quasi subsidiaries.</t>
  </si>
  <si>
    <t>Actual investment return on investments less longer-term returns (net of related changes to amortisation of acquisition costs)</t>
  </si>
  <si>
    <t>Longer-term gains credited to operating result</t>
  </si>
  <si>
    <t>Averaged realised gains on fixed maturity securities</t>
  </si>
  <si>
    <t xml:space="preserve">Tax (credit) / charge on profit (loss) on ordinary activities </t>
  </si>
  <si>
    <t>Half of full years 1998 to 2001</t>
  </si>
  <si>
    <t>Estimated unwind of discount applying the same economic assumptions as for the Half Year 2002 results.</t>
  </si>
  <si>
    <t>As  previously</t>
  </si>
  <si>
    <t>Fixed maturities</t>
  </si>
  <si>
    <t xml:space="preserve">investment returns (See schedule 12)  </t>
  </si>
  <si>
    <t>3a</t>
  </si>
  <si>
    <t>4a</t>
  </si>
  <si>
    <t>Other general business and shareholders investment gains</t>
  </si>
  <si>
    <t>£m</t>
  </si>
  <si>
    <t>Long-term business</t>
  </si>
  <si>
    <t>New business</t>
  </si>
  <si>
    <t>Business in force</t>
  </si>
  <si>
    <t>Prudential Asia</t>
  </si>
  <si>
    <t>Tax</t>
  </si>
  <si>
    <t>Exchange movements</t>
  </si>
  <si>
    <t>Jackson National Life</t>
  </si>
  <si>
    <t>Asia</t>
  </si>
  <si>
    <t>operations</t>
  </si>
  <si>
    <t>Total</t>
  </si>
  <si>
    <t>US $m</t>
  </si>
  <si>
    <t>Unwind of discount</t>
  </si>
  <si>
    <t>Pre-tax</t>
  </si>
  <si>
    <t>Note</t>
  </si>
  <si>
    <t>total</t>
  </si>
  <si>
    <t xml:space="preserve">Total </t>
  </si>
  <si>
    <t>Summary</t>
  </si>
  <si>
    <t xml:space="preserve">Persistency </t>
  </si>
  <si>
    <t>Other</t>
  </si>
  <si>
    <t>Europe</t>
  </si>
  <si>
    <t>Amortisation of goodwill</t>
  </si>
  <si>
    <t>M&amp;G</t>
  </si>
  <si>
    <t>business</t>
  </si>
  <si>
    <t>UK</t>
  </si>
  <si>
    <t>Group</t>
  </si>
  <si>
    <t>External dividends</t>
  </si>
  <si>
    <t>Long-term business operations</t>
  </si>
  <si>
    <t>Long-term</t>
  </si>
  <si>
    <t>Reconciliation of movement in shareholders funds</t>
  </si>
  <si>
    <t>Other operations</t>
  </si>
  <si>
    <t>Other assets</t>
  </si>
  <si>
    <t>General business solvency capital</t>
  </si>
  <si>
    <t>Jackson</t>
  </si>
  <si>
    <t>National</t>
  </si>
  <si>
    <t>Life</t>
  </si>
  <si>
    <t>UK equities</t>
  </si>
  <si>
    <t>Overseas equities</t>
  </si>
  <si>
    <t>Property</t>
  </si>
  <si>
    <t>Gilts</t>
  </si>
  <si>
    <t>Corporate bonds</t>
  </si>
  <si>
    <t>PAC with-profit fund assets</t>
  </si>
  <si>
    <t>Pre-tax expected long-term nominal rates of investment return</t>
  </si>
  <si>
    <t>Expected long-term rate of inflation</t>
  </si>
  <si>
    <t>Pension business (where no tax applies)</t>
  </si>
  <si>
    <t xml:space="preserve">Life business </t>
  </si>
  <si>
    <t xml:space="preserve">Risk discount rate </t>
  </si>
  <si>
    <t>Post-tax</t>
  </si>
  <si>
    <t>Jackson National Life net of tax profits</t>
  </si>
  <si>
    <t>Pre capital charge</t>
  </si>
  <si>
    <t>Capital charge</t>
  </si>
  <si>
    <t>Post capital charge</t>
  </si>
  <si>
    <t>Schedule 7</t>
  </si>
  <si>
    <t>*</t>
  </si>
  <si>
    <t>Total tax on operating profit</t>
  </si>
  <si>
    <t>Tax on short-term fluctuations in investment returns</t>
  </si>
  <si>
    <t xml:space="preserve">Tax on profit on ordinary activities </t>
  </si>
  <si>
    <t>Shareholders' funds</t>
  </si>
  <si>
    <t>Additional shareholders' interest on Achieved Profits basis</t>
  </si>
  <si>
    <t>Achieved Profits basis shareholders' funds</t>
  </si>
  <si>
    <t>Schedule 8</t>
  </si>
  <si>
    <t>Supplementary information</t>
  </si>
  <si>
    <t>Schedule</t>
  </si>
  <si>
    <t>Statutory basis results</t>
  </si>
  <si>
    <t>Statututory Basis shareholders' funds</t>
  </si>
  <si>
    <t>PRUDENTIAL PLC</t>
  </si>
  <si>
    <t>Short-term fluctuations in investment returns</t>
  </si>
  <si>
    <t>Tax charge</t>
  </si>
  <si>
    <t>Funds under management</t>
  </si>
  <si>
    <t>Analysis by business area</t>
  </si>
  <si>
    <t>(including tax on actual investment returns)</t>
  </si>
  <si>
    <t>Jackson National Life (net of surplus note borrowings</t>
  </si>
  <si>
    <t xml:space="preserve">Before capital charge </t>
  </si>
  <si>
    <t>After capital charge</t>
  </si>
  <si>
    <t>Shareholders' funds summary</t>
  </si>
  <si>
    <t>Holding company net borrowings</t>
  </si>
  <si>
    <t>Asia and Europe development expenses</t>
  </si>
  <si>
    <t xml:space="preserve">Short-term fluctuations in investment returns </t>
  </si>
  <si>
    <t>Egg</t>
  </si>
  <si>
    <t>US$m</t>
  </si>
  <si>
    <t>Operating result for UK reporting purposes</t>
  </si>
  <si>
    <t>Exchange rate</t>
  </si>
  <si>
    <t>Broker dealer and fund management result</t>
  </si>
  <si>
    <t xml:space="preserve">Share of investment return of US managed investment funds </t>
  </si>
  <si>
    <t>consolidated into Group results that is attributable to external investors</t>
  </si>
  <si>
    <t>interests</t>
  </si>
  <si>
    <t>2001 £m</t>
  </si>
  <si>
    <t>Schedule 5</t>
  </si>
  <si>
    <t xml:space="preserve">Intragroup dividends (including statutory transfer) </t>
  </si>
  <si>
    <t>Proceeds from issues of share capital by parent company</t>
  </si>
  <si>
    <t>Earnings per share</t>
  </si>
  <si>
    <t xml:space="preserve">Post-tax </t>
  </si>
  <si>
    <t xml:space="preserve">and </t>
  </si>
  <si>
    <t xml:space="preserve">minority </t>
  </si>
  <si>
    <t>Earnings</t>
  </si>
  <si>
    <t>per share</t>
  </si>
  <si>
    <t>(pence)</t>
  </si>
  <si>
    <t>Adjustment for amortisation of goodwill</t>
  </si>
  <si>
    <t xml:space="preserve">   Minority</t>
  </si>
  <si>
    <t>Notes</t>
  </si>
  <si>
    <t xml:space="preserve">Notes </t>
  </si>
  <si>
    <t>UK basis operating result</t>
  </si>
  <si>
    <t>US GAAP</t>
  </si>
  <si>
    <t xml:space="preserve">Short-term fluctuations in </t>
  </si>
  <si>
    <t xml:space="preserve">Long-term business </t>
  </si>
  <si>
    <t>5a</t>
  </si>
  <si>
    <t>5b</t>
  </si>
  <si>
    <t>Jackson National Life (note 5b)</t>
  </si>
  <si>
    <t>Achieved Profits basis results</t>
  </si>
  <si>
    <t>6a</t>
  </si>
  <si>
    <t>6b</t>
  </si>
  <si>
    <t>7a</t>
  </si>
  <si>
    <t>10a</t>
  </si>
  <si>
    <t>10b</t>
  </si>
  <si>
    <t xml:space="preserve">In determining the cost of capital of Jackson National Life it has been assumed that an amount equal to </t>
  </si>
  <si>
    <t>11a</t>
  </si>
  <si>
    <t>Based on operating profit after tax and related minority interests</t>
  </si>
  <si>
    <t>Based on profit for the period after minority interests</t>
  </si>
  <si>
    <t>-</t>
  </si>
  <si>
    <t>Current period realised and unrealised gains</t>
  </si>
  <si>
    <t>Excluding tax charge on broker dealer and fund management result.</t>
  </si>
  <si>
    <t>Including tax relief on development expenses.</t>
  </si>
  <si>
    <t>PPM sch</t>
  </si>
  <si>
    <t>Funds under management - summary</t>
  </si>
  <si>
    <t xml:space="preserve"> £bn</t>
  </si>
  <si>
    <t>Business Area</t>
  </si>
  <si>
    <t xml:space="preserve">   UK Operations</t>
  </si>
  <si>
    <t xml:space="preserve">   US Operations</t>
  </si>
  <si>
    <t xml:space="preserve">   Prudential Asia</t>
  </si>
  <si>
    <t xml:space="preserve">   Prudential Europe</t>
  </si>
  <si>
    <t xml:space="preserve">   Retained centrally</t>
  </si>
  <si>
    <t>Total insurance and investment funds under management</t>
  </si>
  <si>
    <t>Managed by:</t>
  </si>
  <si>
    <t>Prudential Portfolio Managers</t>
  </si>
  <si>
    <t>Other managers</t>
  </si>
  <si>
    <t>Funds under management - analysis by business area</t>
  </si>
  <si>
    <t>Investments</t>
  </si>
  <si>
    <t>Fixed Income</t>
  </si>
  <si>
    <t>held to cover</t>
  </si>
  <si>
    <t>Equities</t>
  </si>
  <si>
    <t>Securities</t>
  </si>
  <si>
    <t>Land and Buildings</t>
  </si>
  <si>
    <t>Other Investments</t>
  </si>
  <si>
    <t>linked liabilities</t>
  </si>
  <si>
    <t>Published</t>
  </si>
  <si>
    <t xml:space="preserve">  £bn </t>
  </si>
  <si>
    <t>£bn</t>
  </si>
  <si>
    <t>UK Operations</t>
  </si>
  <si>
    <t>@</t>
  </si>
  <si>
    <t>Prudential Europe</t>
  </si>
  <si>
    <t>Retained centrally</t>
  </si>
  <si>
    <t>n/a</t>
  </si>
  <si>
    <t>Group Total</t>
  </si>
  <si>
    <t xml:space="preserve">Note  </t>
  </si>
  <si>
    <t>Schedule 13</t>
  </si>
  <si>
    <t>Schedule 14</t>
  </si>
  <si>
    <t>Operating result</t>
  </si>
  <si>
    <t>Reconciliation from US to UK GAAP</t>
  </si>
  <si>
    <t>Reconciliation of movement</t>
  </si>
  <si>
    <t>Return on surplus assets (over target surplus)</t>
  </si>
  <si>
    <t>Mortality and morbidity</t>
  </si>
  <si>
    <t>Expenses</t>
  </si>
  <si>
    <t>US broker dealer and fund management</t>
  </si>
  <si>
    <t>Other income and expenditure</t>
  </si>
  <si>
    <t>Operating profit from new long-term insurance business</t>
  </si>
  <si>
    <t>Analysed as:</t>
  </si>
  <si>
    <t>Minority interests</t>
  </si>
  <si>
    <t>Prudential</t>
  </si>
  <si>
    <t>to post-tax actual investment returns (after related</t>
  </si>
  <si>
    <t>(applying the rates listed above to the investments held by the fund)</t>
  </si>
  <si>
    <t xml:space="preserve">Operating profit (including investment return based on </t>
  </si>
  <si>
    <t>long-term rates of returns)</t>
  </si>
  <si>
    <t>Schedule 2</t>
  </si>
  <si>
    <t>Schedule 3</t>
  </si>
  <si>
    <t>US Operations (Jackson National Life) (note 3a)</t>
  </si>
  <si>
    <t>Schedule 4</t>
  </si>
  <si>
    <t>Schedule 6</t>
  </si>
  <si>
    <t>6c</t>
  </si>
  <si>
    <t>6d</t>
  </si>
  <si>
    <t>Other US operations (note 7c)</t>
  </si>
  <si>
    <t>7b</t>
  </si>
  <si>
    <t>7c</t>
  </si>
  <si>
    <t xml:space="preserve">Schedule 12 </t>
  </si>
  <si>
    <t>Jackson National Life (note 12a)</t>
  </si>
  <si>
    <t>12b</t>
  </si>
  <si>
    <t>12a</t>
  </si>
  <si>
    <t>Short-term fluctuations, net of related changes to amortisation of</t>
  </si>
  <si>
    <t>Transition write-down on implementation of EITF 99-20 for interests</t>
  </si>
  <si>
    <t>Tax charge on operating profit (note 13a)</t>
  </si>
  <si>
    <t>13a</t>
  </si>
  <si>
    <t>13b</t>
  </si>
  <si>
    <t>13c</t>
  </si>
  <si>
    <t>13d</t>
  </si>
  <si>
    <t xml:space="preserve">Schedule 10 </t>
  </si>
  <si>
    <t>Jackson National Life (note 10a)</t>
  </si>
  <si>
    <t>UK Operations (note 5a)</t>
  </si>
  <si>
    <t xml:space="preserve">Short-term fluctuations in investment returns represent the difference between actual investment returns </t>
  </si>
  <si>
    <t xml:space="preserve">attributable to shareholders on the achieved profits basis and the return included within operating profit as </t>
  </si>
  <si>
    <t>described on schedule 4.</t>
  </si>
  <si>
    <t>Short-term fluctuations comprise:</t>
  </si>
  <si>
    <t xml:space="preserve">14a   As included in the consolidated balance sheet. </t>
  </si>
  <si>
    <t>Schedule 15</t>
  </si>
  <si>
    <t>US Operations (note 15a)</t>
  </si>
  <si>
    <t>15a   The fixed income securities of US Operations are valued at amortised cost.</t>
  </si>
  <si>
    <t>Analysis of UK and Asian operations</t>
  </si>
  <si>
    <t xml:space="preserve">Schedule 11 </t>
  </si>
  <si>
    <t>Basis GAAP purposes</t>
  </si>
  <si>
    <t>11b</t>
  </si>
  <si>
    <t xml:space="preserve">- </t>
  </si>
  <si>
    <t>US Operations</t>
  </si>
  <si>
    <t xml:space="preserve">Summary </t>
  </si>
  <si>
    <t xml:space="preserve">These two funds are consolidated as quasi-subsidiaries but have no net impact on pre-tax or post-tax operating profit.  </t>
  </si>
  <si>
    <t>Operating profit from business in force</t>
  </si>
  <si>
    <t>included within operating profit (note 5c)</t>
  </si>
  <si>
    <t>Actual return on Separate Account business less return</t>
  </si>
  <si>
    <t>5c</t>
  </si>
  <si>
    <t>This comprises:</t>
  </si>
  <si>
    <t>12c</t>
  </si>
  <si>
    <t>included within operating profit (note 12b)</t>
  </si>
  <si>
    <t>Actual less longer-term return on equity based investments</t>
  </si>
  <si>
    <t>Development costs included above (net of tax) borne centrally</t>
  </si>
  <si>
    <t>acquisition costs comprise:</t>
  </si>
  <si>
    <t>2002 Unaudited Interim Results</t>
  </si>
  <si>
    <t xml:space="preserve">2002 Unaudited Interim results </t>
  </si>
  <si>
    <t xml:space="preserve">2002 £m </t>
  </si>
  <si>
    <t>2002 £m</t>
  </si>
  <si>
    <t>5d</t>
  </si>
  <si>
    <t>impairments for fixed maturity securities)</t>
  </si>
  <si>
    <t>Actual less averaged realised gains and losses (including impairments)</t>
  </si>
  <si>
    <t>for fixed maturity securities (note 5d)</t>
  </si>
  <si>
    <t>Gains on preference shares</t>
  </si>
  <si>
    <t>(after utilisation of available capital losses)</t>
  </si>
  <si>
    <t>Restated</t>
  </si>
  <si>
    <t>Smoothed assets (note 7a)</t>
  </si>
  <si>
    <t>Actual assets less smoothed assets</t>
  </si>
  <si>
    <t>Excluding assets in excess of target surplus</t>
  </si>
  <si>
    <t>Assets in excess of target surplus</t>
  </si>
  <si>
    <t>7d</t>
  </si>
  <si>
    <t>7e</t>
  </si>
  <si>
    <t>2002</t>
  </si>
  <si>
    <t xml:space="preserve"> 2001</t>
  </si>
  <si>
    <t>31 December 2001 £222m).</t>
  </si>
  <si>
    <t>Schedule 9.1</t>
  </si>
  <si>
    <t>Schedule 9.2</t>
  </si>
  <si>
    <t>Basic earnings per share (note 9.2a)</t>
  </si>
  <si>
    <t>Basic earnings per share (note 9.1a)</t>
  </si>
  <si>
    <t>As previously</t>
  </si>
  <si>
    <t>published</t>
  </si>
  <si>
    <t>Previously</t>
  </si>
  <si>
    <t>9.2a</t>
  </si>
  <si>
    <t>9.2b</t>
  </si>
  <si>
    <t>9.1a</t>
  </si>
  <si>
    <t>9.1b</t>
  </si>
  <si>
    <t>Schedule 1.1</t>
  </si>
  <si>
    <t>Schedule 1.2</t>
  </si>
  <si>
    <t>Basic earnings per share (note 1.1a)</t>
  </si>
  <si>
    <t>1.1a</t>
  </si>
  <si>
    <t>1.1b</t>
  </si>
  <si>
    <t>Basic earnings per share (note 1.2a)</t>
  </si>
  <si>
    <t>1.2a</t>
  </si>
  <si>
    <t>1.2b</t>
  </si>
  <si>
    <t>restated for implementation of FRS 19 on deferred tax</t>
  </si>
  <si>
    <t>Economic assumptions and sensitivities</t>
  </si>
  <si>
    <t>Risk discount rate</t>
  </si>
  <si>
    <t>Weighted pre-tax expected long-term nominal rates of investment return</t>
  </si>
  <si>
    <t>Weighted expected long-term rate of inflation</t>
  </si>
  <si>
    <t>Weighted risk discount rate</t>
  </si>
  <si>
    <t>UK long-term business operations</t>
  </si>
  <si>
    <t>Jackson National Life (including altered spread assumption)</t>
  </si>
  <si>
    <t>Economic assumptions and sensitivities (continued)</t>
  </si>
  <si>
    <t>Increase in rates of 1 %</t>
  </si>
  <si>
    <t>Decrease in rates of 1%</t>
  </si>
  <si>
    <t>Risk discount rates</t>
  </si>
  <si>
    <t>Change of renewal expense assumption resulting from closure of direct sales force</t>
  </si>
  <si>
    <t>Experience variances and other items</t>
  </si>
  <si>
    <t>Change in operating assumptions</t>
  </si>
  <si>
    <t>4b</t>
  </si>
  <si>
    <t>Operating profit before amortisation of goodwill</t>
  </si>
  <si>
    <t>Five year total</t>
  </si>
  <si>
    <t>Jackson National Life result - reconciliation of</t>
  </si>
  <si>
    <t>US GAAP basis result to UK GAAP result</t>
  </si>
  <si>
    <t>Segmental result for</t>
  </si>
  <si>
    <t xml:space="preserve">UK Modified Statutory </t>
  </si>
  <si>
    <t>Profit before tax after minority interest</t>
  </si>
  <si>
    <t>2001 - restated for the implementation of FRS 19</t>
  </si>
  <si>
    <t>Shareholders' capital and reserves at 1 January 2002</t>
  </si>
  <si>
    <t>Shareholders' capital and reserves at 30 June 2002</t>
  </si>
  <si>
    <t>Tax (charge) credit</t>
  </si>
  <si>
    <t>Short-term fluctuations in investment returns - summary</t>
  </si>
  <si>
    <t>7.5% to 7.8%</t>
  </si>
  <si>
    <t>Date : 24 July 2002</t>
  </si>
  <si>
    <t>Date: 24 July 2002</t>
  </si>
  <si>
    <t>Half Year ended 30 June 2002</t>
  </si>
  <si>
    <t>Adjustment from post-tax long-term investment returns</t>
  </si>
  <si>
    <t>1.1c</t>
  </si>
  <si>
    <t>The adjustment from post-tax long-term investment returns to post-tax actual investment returns includes investment return</t>
  </si>
  <si>
    <t>Total profit, before and after tax, incorporating the adjustment from long-term returns to actual investment returns,</t>
  </si>
  <si>
    <t>(20.4)</t>
  </si>
  <si>
    <t>(2.4)</t>
  </si>
  <si>
    <t>1.2c</t>
  </si>
  <si>
    <t>Half Year ended 30 June 2001</t>
  </si>
  <si>
    <t>Full Year 2001</t>
  </si>
  <si>
    <t>Half Year ended 30 June</t>
  </si>
  <si>
    <t xml:space="preserve">Full Year </t>
  </si>
  <si>
    <t>Unwind of discount  (note 4a)</t>
  </si>
  <si>
    <t xml:space="preserve">Unwind of discount </t>
  </si>
  <si>
    <t>Loss from strengthening operating assumptions</t>
  </si>
  <si>
    <t>Date : 24July 2002</t>
  </si>
  <si>
    <t>Actual investment return on investments less long-term returns</t>
  </si>
  <si>
    <t xml:space="preserve">based on long-term rate </t>
  </si>
  <si>
    <r>
      <t>Tax charge on operating profit</t>
    </r>
    <r>
      <rPr>
        <sz val="10"/>
        <rFont val="Arial"/>
        <family val="2"/>
      </rPr>
      <t xml:space="preserve"> (note 6a)</t>
    </r>
  </si>
  <si>
    <t>Tax on items not included in operating profit</t>
  </si>
  <si>
    <t>Tax  on short-term fluctuations in investment returns</t>
  </si>
  <si>
    <t xml:space="preserve">Tax  on merger break fee, net of expenses </t>
  </si>
  <si>
    <t>Total tax on items not included in operating profit</t>
  </si>
  <si>
    <t>Tax on operating profit based on long-term investment returns, excluding exceptional items.</t>
  </si>
  <si>
    <t xml:space="preserve">Comparatives for the Half Year ended 30 June 2001 have been restated for the implementation of FRS 19 </t>
  </si>
  <si>
    <t>Profit on sale of UK general business operations</t>
  </si>
  <si>
    <t>Tax on operating profit</t>
  </si>
  <si>
    <t xml:space="preserve">Tax on merger break fee, net of expenses </t>
  </si>
  <si>
    <t>Total tax charge</t>
  </si>
  <si>
    <t>Tax on profit on sale of general business operations</t>
  </si>
  <si>
    <t>9.1c</t>
  </si>
  <si>
    <t xml:space="preserve">Total profit, before and after tax, incorporating the adjustment from long-term returns to actual investment returns </t>
  </si>
  <si>
    <t>9.2c</t>
  </si>
  <si>
    <t>General business and shareholders (note 12c)</t>
  </si>
  <si>
    <t>for the Half Year ended 30 June 2002</t>
  </si>
  <si>
    <t>Realised and unrealised gains on preference shares</t>
  </si>
  <si>
    <t>Shortfall of current year gains over long-term gains excluded</t>
  </si>
  <si>
    <t xml:space="preserve"> from operating result but included in profit before tax</t>
  </si>
  <si>
    <t>Half Year</t>
  </si>
  <si>
    <t>Full Year</t>
  </si>
  <si>
    <t>External funds</t>
  </si>
  <si>
    <t>(1) Economic assumptions</t>
  </si>
  <si>
    <t xml:space="preserve">Expected long-term spread between earned rate and rate credited to policyholders </t>
  </si>
  <si>
    <t xml:space="preserve">Restated </t>
  </si>
  <si>
    <t>(note 7e)</t>
  </si>
  <si>
    <t>7f</t>
  </si>
  <si>
    <t>includes losses of £9m attributable to these minority interests.</t>
  </si>
  <si>
    <r>
      <t>includes losses of £</t>
    </r>
    <r>
      <rPr>
        <sz val="10"/>
        <rFont val="Arial"/>
        <family val="2"/>
      </rPr>
      <t>9</t>
    </r>
    <r>
      <rPr>
        <sz val="10"/>
        <rFont val="Arial"/>
        <family val="0"/>
      </rPr>
      <t>m attributable to these minority interests.</t>
    </r>
  </si>
  <si>
    <t xml:space="preserve">                       -</t>
  </si>
  <si>
    <t xml:space="preserve">                -</t>
  </si>
  <si>
    <t xml:space="preserve">                   -</t>
  </si>
  <si>
    <t xml:space="preserve">                     -</t>
  </si>
  <si>
    <t xml:space="preserve">                    -</t>
  </si>
  <si>
    <t>ordinary activities before tax arise as follows:</t>
  </si>
  <si>
    <t>in securitised financial assets</t>
  </si>
  <si>
    <t xml:space="preserve">                  -</t>
  </si>
  <si>
    <t>Jackson National Life (note 6b)</t>
  </si>
  <si>
    <t>Prudential Asia (note 6c)</t>
  </si>
  <si>
    <t>Prudential Europe (note 6c)</t>
  </si>
  <si>
    <t>(note 13d)</t>
  </si>
  <si>
    <t xml:space="preserve">UK Operations </t>
  </si>
  <si>
    <t>Jackson National Life (note 13b)</t>
  </si>
  <si>
    <t>Prudential Asia (note 13c)</t>
  </si>
  <si>
    <t>Prudential Europe (note 13c)</t>
  </si>
  <si>
    <t xml:space="preserve">General insurance and shareholders </t>
  </si>
  <si>
    <t>(note 6d)</t>
  </si>
  <si>
    <t>Five year average Included in operating result</t>
  </si>
  <si>
    <t>Adjustment from post-tax long-term investment returns to</t>
  </si>
  <si>
    <t>Adjustment for post-tax profit on sale of UK general business operations</t>
  </si>
  <si>
    <t>includes losses of £1m attributable to these minority interests.</t>
  </si>
  <si>
    <t>before amortisation of goodwill and exceptional items (note 9.1b)</t>
  </si>
  <si>
    <t>that is attributable to external equity investors in two investment funds managed by PPM America.</t>
  </si>
  <si>
    <t>before amortisation of goodwill and exceptional items (note 9.2b)</t>
  </si>
  <si>
    <t>The adjustment from post-tax long-term invetment returns to post-tax actual investment returns includes investment return</t>
  </si>
  <si>
    <t>On operating profit</t>
  </si>
  <si>
    <t>On short-term-fluctuations in investment returns</t>
  </si>
  <si>
    <t>Net income (note11b)</t>
  </si>
  <si>
    <t>Actual less averaged realised gains and losses for fixed maturities (see schedule 10)</t>
  </si>
  <si>
    <t>Tax on profit on sale of UK general business operations</t>
  </si>
  <si>
    <t xml:space="preserve">(after utilisation of available capital losses) </t>
  </si>
  <si>
    <t>on deferred tax.</t>
  </si>
  <si>
    <t>Internal insurance and investment under management (note 14a)</t>
  </si>
  <si>
    <t>The weighted average number of shares for the Half Year ended 30 June 2002 is 1,986m.</t>
  </si>
  <si>
    <t>Actual less average (See schedule 12)</t>
  </si>
  <si>
    <t xml:space="preserve">Half year 2002 </t>
  </si>
  <si>
    <r>
      <t xml:space="preserve">             </t>
    </r>
    <r>
      <rPr>
        <u val="single"/>
        <sz val="10"/>
        <rFont val="Arial"/>
        <family val="2"/>
      </rPr>
      <t>Half Year ended 30 June 2002</t>
    </r>
  </si>
  <si>
    <t>Comparatives for the Half Year ended 30 June 2001 have been restated for the implementation of FRS 19</t>
  </si>
  <si>
    <t xml:space="preserve">             -</t>
  </si>
  <si>
    <t xml:space="preserve">              -</t>
  </si>
  <si>
    <t>Spread (note 4b)</t>
  </si>
  <si>
    <t>4c</t>
  </si>
  <si>
    <t>Half Year ended</t>
  </si>
  <si>
    <t>30 June 2001</t>
  </si>
  <si>
    <t xml:space="preserve">the related capital charge is to reduce Jackson National Life's shareholders' funds by £197m (30 June 2001 £260m, </t>
  </si>
  <si>
    <t xml:space="preserve">            -</t>
  </si>
  <si>
    <t>Relates to broker dealer and fund management operations.</t>
  </si>
  <si>
    <t>shareholders' funds at that date would have been lower by £17m.  This represents a pre-tax loss of £22m less related</t>
  </si>
  <si>
    <t>tax credit of  £5m.  Theses figures are analysed by business operation in schedule 8.</t>
  </si>
  <si>
    <t>(note 11a)</t>
  </si>
  <si>
    <t>to UK GAAP</t>
  </si>
  <si>
    <t>Adjustments</t>
  </si>
  <si>
    <t>Operating profit before amortisation of goodwill (note11a)</t>
  </si>
  <si>
    <t>Realised gains and losses (net of related change to amortisation</t>
  </si>
  <si>
    <t>of acquistion costs)</t>
  </si>
  <si>
    <t>Equities and preference shares</t>
  </si>
  <si>
    <t>On realised gains and losses</t>
  </si>
  <si>
    <t>for UK GAAP purposes.</t>
  </si>
  <si>
    <t>Actual investment return on investments less longer-term returns</t>
  </si>
  <si>
    <t>Operating profit</t>
  </si>
  <si>
    <t>before amortisation of goodwill and exceptional items (note1.1b)</t>
  </si>
  <si>
    <t>Adjustment for post-tax effect of change in economic assumptions</t>
  </si>
  <si>
    <t xml:space="preserve">Adjustment for post-tax profit on sale of UK general business </t>
  </si>
  <si>
    <r>
      <t xml:space="preserve">The weighted average number of shares for the Half Year ended 30 June 2002 is </t>
    </r>
    <r>
      <rPr>
        <sz val="10"/>
        <rFont val="Arial"/>
        <family val="2"/>
      </rPr>
      <t>1,986m</t>
    </r>
    <r>
      <rPr>
        <sz val="10"/>
        <rFont val="Arial"/>
        <family val="0"/>
      </rPr>
      <t>.</t>
    </r>
  </si>
  <si>
    <t>The minority interests in the post-tax operating result relate to Egg and are less than £0.5m for the Half Year ended 30 June 2002.</t>
  </si>
  <si>
    <t>before amortisation of goodwill and exceptional items (note 1.2b)</t>
  </si>
  <si>
    <r>
      <t xml:space="preserve">The weighted average number of shares for the Half Year ended 30 June 2001 was </t>
    </r>
    <r>
      <rPr>
        <sz val="10"/>
        <rFont val="Arial"/>
        <family val="2"/>
      </rPr>
      <t>1,976</t>
    </r>
    <r>
      <rPr>
        <sz val="10"/>
        <rFont val="Arial"/>
        <family val="0"/>
      </rPr>
      <t>m.</t>
    </r>
  </si>
  <si>
    <t>The minority interests in the post-tax operating result relate to Egg.</t>
  </si>
  <si>
    <t>US Operations (Jackson National Life)</t>
  </si>
  <si>
    <t>The Prudential Asia economic returns have been determined by weighting each country's economic</t>
  </si>
  <si>
    <t>(2) Half Year 2002 Results: Effect of altered economic assumptions</t>
  </si>
  <si>
    <t>Half Year 2002 Pre-tax operating profit from new business</t>
  </si>
  <si>
    <t>Cost of strengthened assumption for required capital for shareholder backed business</t>
  </si>
  <si>
    <t>Averaged realised losses and gains on bonds (See schedule 5)</t>
  </si>
  <si>
    <t>Experience variances :</t>
  </si>
  <si>
    <t xml:space="preserve">Experience variances and other items </t>
  </si>
  <si>
    <t xml:space="preserve">General insurance and shareholders (See schedule 12) </t>
  </si>
  <si>
    <t xml:space="preserve">               -</t>
  </si>
  <si>
    <t>Tax  on loss from changes in economic assumptions</t>
  </si>
  <si>
    <t>US Operations  (note 7d)</t>
  </si>
  <si>
    <t>of £164m (Half Year 2001 £178m, Full Year 2001 £172m))</t>
  </si>
  <si>
    <t>Capital charge (note 7b)</t>
  </si>
  <si>
    <t>UK long-term business smoothed assets represent asset values adjusted to remove the effects of short-term volatility.</t>
  </si>
  <si>
    <t>Total goodwill at 30 June 2002 comprises :</t>
  </si>
  <si>
    <t>Goodwill (note 7d)</t>
  </si>
  <si>
    <t>Other operations relating to M&amp;G and acquired Asian businesses</t>
  </si>
  <si>
    <t>Comparatives for the Half Year ended 30 June 2001 have been restated for the implementation of FRS 19 on deferred tax.</t>
  </si>
  <si>
    <t>If the economic assumptions applied for Half Year 2002 had been in place at 31 December 2001, the achieved profits basis</t>
  </si>
  <si>
    <t>Profit for the period</t>
  </si>
  <si>
    <t xml:space="preserve">Investment in operations </t>
  </si>
  <si>
    <t>Tax on effect of changes in economic assumptions</t>
  </si>
  <si>
    <t>Effect of changes in economic assumptions</t>
  </si>
  <si>
    <t>Profit on ordinary activities before tax</t>
  </si>
  <si>
    <t>The weighted average number of shares for the Half Year ended 30 June 2001 was 1,976m.</t>
  </si>
  <si>
    <t>The US GAAP results are shown after excluding minority interests and the impact of FAS133 on accounting for derivatives. For UK</t>
  </si>
  <si>
    <t>The impact of profits and losses that are recognised under US GAAP as a result of the application of FAS133 for accounting for</t>
  </si>
  <si>
    <t xml:space="preserve">derivative instruments are excluded from the US GAAP results shown above as such gains and losses are not generally recognised </t>
  </si>
  <si>
    <t xml:space="preserve">Except for impaired assets, fixed maturity securities are normally carried in the UK GAAP balance sheet at amortised cost   </t>
  </si>
  <si>
    <t xml:space="preserve">rather than market value. Accordingly, movements on unrealised appreciation for these securities, which are accounted for under </t>
  </si>
  <si>
    <t>US GAAP within Other Comprehensive Income, do not feature as a reconciling item in the table shown above.</t>
  </si>
  <si>
    <t>written in the relevant period.</t>
  </si>
  <si>
    <t>PRUDENTIAL PLC - NEW BUSINESS - HALF YEAR 2002</t>
  </si>
  <si>
    <t>TOTAL INSURANCE AND INVESTMENT NEW BUSINESS</t>
  </si>
  <si>
    <t>UK &amp; Europe</t>
  </si>
  <si>
    <t>US</t>
  </si>
  <si>
    <t>2002 HY</t>
  </si>
  <si>
    <t>2001 HY</t>
  </si>
  <si>
    <t>+/- (%)</t>
  </si>
  <si>
    <t>Total Insurance Products</t>
  </si>
  <si>
    <t xml:space="preserve">Group Total </t>
  </si>
  <si>
    <t>INSURANCE OPERATIONS</t>
  </si>
  <si>
    <t>Single</t>
  </si>
  <si>
    <t>Regular</t>
  </si>
  <si>
    <t>UK Insurance Operations :</t>
  </si>
  <si>
    <t>Individual Pensions</t>
  </si>
  <si>
    <t>Corporate Pensions</t>
  </si>
  <si>
    <t>Individual Annuities</t>
  </si>
  <si>
    <t>Sub-Total</t>
  </si>
  <si>
    <t>DSS Rebates</t>
  </si>
  <si>
    <t>Bulk Annuities</t>
  </si>
  <si>
    <t>Total UK Insurance Operations</t>
  </si>
  <si>
    <t>European Insurance Operations:</t>
  </si>
  <si>
    <t xml:space="preserve">Insurance Products </t>
  </si>
  <si>
    <t>Total European Insurance Operations</t>
  </si>
  <si>
    <t>Total UK &amp; European Insurance Operations</t>
  </si>
  <si>
    <t>US Insurance Operations:</t>
  </si>
  <si>
    <t>Fixed Annuities</t>
  </si>
  <si>
    <t>Equity Linked Indexed Annuities</t>
  </si>
  <si>
    <t>Variable Annuities</t>
  </si>
  <si>
    <t>Sub-total Annuities</t>
  </si>
  <si>
    <t>Guaranteed Investment Contracts</t>
  </si>
  <si>
    <t>GIC - Medium Term Note</t>
  </si>
  <si>
    <t>Total US Insurance Operations</t>
  </si>
  <si>
    <t>Asian Insurance Operations:</t>
  </si>
  <si>
    <t xml:space="preserve">Total Asian Insurance Operations </t>
  </si>
  <si>
    <t>Notes to Schedules:</t>
  </si>
  <si>
    <r>
      <t>(1)</t>
    </r>
    <r>
      <rPr>
        <sz val="10"/>
        <rFont val="Arial"/>
        <family val="0"/>
      </rPr>
      <t xml:space="preserve"> Represents cash received from sale of investment products.</t>
    </r>
  </si>
  <si>
    <r>
      <t>(2)</t>
    </r>
    <r>
      <rPr>
        <sz val="10"/>
        <rFont val="Arial"/>
        <family val="0"/>
      </rPr>
      <t xml:space="preserve"> Excluding sales through closed distribution channel.</t>
    </r>
  </si>
  <si>
    <r>
      <t>(3)</t>
    </r>
    <r>
      <rPr>
        <sz val="10"/>
        <rFont val="Arial"/>
        <family val="0"/>
      </rPr>
      <t xml:space="preserve"> Closed distribution channel relates to the Direct Sales Force.</t>
    </r>
  </si>
  <si>
    <r>
      <t>(4)</t>
    </r>
    <r>
      <rPr>
        <sz val="10"/>
        <rFont val="Arial"/>
        <family val="0"/>
      </rPr>
      <t xml:space="preserve"> Annual Equivalents (AE), calculated as regular new business contributions + 10% single new business contributions, are subject to roundings.</t>
    </r>
  </si>
  <si>
    <r>
      <t xml:space="preserve">(6) </t>
    </r>
    <r>
      <rPr>
        <sz val="10"/>
        <rFont val="Arial"/>
        <family val="0"/>
      </rPr>
      <t xml:space="preserve">Sales for overseas operations have been calculated using average exchange rates. The applicable rate for Jackson National Life is 1.44 (2001 - 1.44). </t>
    </r>
  </si>
  <si>
    <t xml:space="preserve">     </t>
  </si>
  <si>
    <r>
      <t xml:space="preserve">Total Investment Products - Gross Inflows </t>
    </r>
    <r>
      <rPr>
        <vertAlign val="superscript"/>
        <sz val="10"/>
        <rFont val="Arial"/>
        <family val="2"/>
      </rPr>
      <t>(1)</t>
    </r>
  </si>
  <si>
    <r>
      <t>Annual Equivalents</t>
    </r>
    <r>
      <rPr>
        <b/>
        <vertAlign val="superscript"/>
        <sz val="12"/>
        <rFont val="Arial"/>
        <family val="2"/>
      </rPr>
      <t xml:space="preserve"> (4)</t>
    </r>
  </si>
  <si>
    <r>
      <t xml:space="preserve">Direct Distribution </t>
    </r>
    <r>
      <rPr>
        <b/>
        <i/>
        <vertAlign val="superscript"/>
        <sz val="10"/>
        <rFont val="Arial"/>
        <family val="2"/>
      </rPr>
      <t>(2)</t>
    </r>
    <r>
      <rPr>
        <b/>
        <i/>
        <sz val="10"/>
        <rFont val="Arial"/>
        <family val="2"/>
      </rPr>
      <t xml:space="preserve"> :</t>
    </r>
  </si>
  <si>
    <r>
      <t xml:space="preserve">Intermediated Distribution </t>
    </r>
    <r>
      <rPr>
        <b/>
        <i/>
        <vertAlign val="superscript"/>
        <sz val="10"/>
        <rFont val="Arial"/>
        <family val="2"/>
      </rPr>
      <t>(2)</t>
    </r>
    <r>
      <rPr>
        <b/>
        <i/>
        <sz val="10"/>
        <rFont val="Arial"/>
        <family val="2"/>
      </rPr>
      <t>:</t>
    </r>
  </si>
  <si>
    <r>
      <t xml:space="preserve">Total </t>
    </r>
    <r>
      <rPr>
        <b/>
        <i/>
        <vertAlign val="superscript"/>
        <sz val="10"/>
        <rFont val="Arial"/>
        <family val="2"/>
      </rPr>
      <t>(2)</t>
    </r>
    <r>
      <rPr>
        <b/>
        <i/>
        <sz val="10"/>
        <rFont val="Arial"/>
        <family val="2"/>
      </rPr>
      <t>:</t>
    </r>
  </si>
  <si>
    <r>
      <t xml:space="preserve">Closed distribution channel </t>
    </r>
    <r>
      <rPr>
        <vertAlign val="superscript"/>
        <sz val="10"/>
        <rFont val="Arial"/>
        <family val="2"/>
      </rPr>
      <t>(3)</t>
    </r>
  </si>
  <si>
    <r>
      <t xml:space="preserve">Insurance Products </t>
    </r>
    <r>
      <rPr>
        <vertAlign val="superscript"/>
        <sz val="10"/>
        <rFont val="Arial"/>
        <family val="2"/>
      </rPr>
      <t>(5)</t>
    </r>
  </si>
  <si>
    <r>
      <t xml:space="preserve">(5) </t>
    </r>
    <r>
      <rPr>
        <sz val="10"/>
        <rFont val="Arial"/>
        <family val="2"/>
      </rPr>
      <t>The Central Provident Fund in Singapore was further liberalised in 2001 resulting in exceptional sales volume in the first half of 2001.</t>
    </r>
  </si>
  <si>
    <t>INVESTMENT OPERATIONS</t>
  </si>
  <si>
    <t xml:space="preserve">M&amp;G &amp; UK Operations </t>
  </si>
  <si>
    <t>Asia Mutual Funds</t>
  </si>
  <si>
    <t>Total Investment Products</t>
  </si>
  <si>
    <t>Opening FUM (as at 31/12/01)</t>
  </si>
  <si>
    <t>Gross inflows</t>
  </si>
  <si>
    <t>Less redemptions</t>
  </si>
  <si>
    <t>Net flows</t>
  </si>
  <si>
    <t>Other movements</t>
  </si>
  <si>
    <t>Market and currency movements</t>
  </si>
  <si>
    <t>Net movement in FUM</t>
  </si>
  <si>
    <t>Closing FUM</t>
  </si>
  <si>
    <t>INVESTMENT OPERATIONS - ANALYSIS</t>
  </si>
  <si>
    <t>M&amp;G Retail &amp; UK Operations Investment Products</t>
  </si>
  <si>
    <t>M&amp;G &amp; UK Operations</t>
  </si>
  <si>
    <t>India</t>
  </si>
  <si>
    <t>INSURANCE OPERATIONS - ANALYSIS</t>
  </si>
  <si>
    <t xml:space="preserve">Single </t>
  </si>
  <si>
    <t xml:space="preserve">Regular </t>
  </si>
  <si>
    <t>Annual Equivalent</t>
  </si>
  <si>
    <t>Asian Insurance Operations</t>
  </si>
  <si>
    <t>Insurance Products:</t>
  </si>
  <si>
    <t>Singapore</t>
  </si>
  <si>
    <t>Hong Kong</t>
  </si>
  <si>
    <t>Malaysia</t>
  </si>
  <si>
    <t>Taiwan</t>
  </si>
  <si>
    <t>Total Asian Insurance Premiums</t>
  </si>
  <si>
    <t>BANKING PRODUCTS</t>
  </si>
  <si>
    <t>UK Banking Products</t>
  </si>
  <si>
    <t>Prudential Banking</t>
  </si>
  <si>
    <t>Total Deposit Liabilities</t>
  </si>
  <si>
    <t>Personal Loans Book</t>
  </si>
  <si>
    <t>Credit Card Receivables</t>
  </si>
  <si>
    <t>Total Retail Assets</t>
  </si>
  <si>
    <t>US Banking Products</t>
  </si>
  <si>
    <t>Retail Assets</t>
  </si>
  <si>
    <r>
      <t xml:space="preserve">Hong Kong MPF Products </t>
    </r>
    <r>
      <rPr>
        <b/>
        <vertAlign val="superscript"/>
        <sz val="12"/>
        <rFont val="Arial"/>
        <family val="2"/>
      </rPr>
      <t>(7)</t>
    </r>
  </si>
  <si>
    <r>
      <t xml:space="preserve">UK Operations </t>
    </r>
    <r>
      <rPr>
        <b/>
        <vertAlign val="superscript"/>
        <sz val="12"/>
        <rFont val="Arial"/>
        <family val="2"/>
      </rPr>
      <t>(8)</t>
    </r>
  </si>
  <si>
    <r>
      <t xml:space="preserve">Taiwan </t>
    </r>
    <r>
      <rPr>
        <b/>
        <vertAlign val="superscript"/>
        <sz val="12"/>
        <rFont val="Arial"/>
        <family val="2"/>
      </rPr>
      <t>(9)</t>
    </r>
  </si>
  <si>
    <r>
      <t xml:space="preserve"> Japan </t>
    </r>
    <r>
      <rPr>
        <vertAlign val="superscript"/>
        <sz val="10"/>
        <rFont val="Arial"/>
        <family val="2"/>
      </rPr>
      <t>(10)</t>
    </r>
  </si>
  <si>
    <r>
      <t xml:space="preserve"> Other </t>
    </r>
    <r>
      <rPr>
        <vertAlign val="superscript"/>
        <sz val="10"/>
        <rFont val="Arial"/>
        <family val="2"/>
      </rPr>
      <t>(11)</t>
    </r>
  </si>
  <si>
    <r>
      <t>(7)</t>
    </r>
    <r>
      <rPr>
        <sz val="10"/>
        <rFont val="Arial"/>
        <family val="2"/>
      </rPr>
      <t xml:space="preserve"> Mandatory Provident Fund product sales in Hong Kong are included at Prudential's 36% interest of the Hong Kong MPF operation.</t>
    </r>
  </si>
  <si>
    <r>
      <t>(8)</t>
    </r>
    <r>
      <rPr>
        <sz val="10"/>
        <rFont val="Arial"/>
        <family val="2"/>
      </rPr>
      <t xml:space="preserve"> Scottish Amicable and Prudential branded Investment Products.  </t>
    </r>
  </si>
  <si>
    <r>
      <t>(10)</t>
    </r>
    <r>
      <rPr>
        <sz val="10"/>
        <rFont val="Arial"/>
        <family val="2"/>
      </rPr>
      <t xml:space="preserve"> Insurance sales for Japan are included from 13 February 2001, the date of acquisition of Orico Life Insurance Company Limited. </t>
    </r>
  </si>
  <si>
    <r>
      <t>(11)</t>
    </r>
    <r>
      <rPr>
        <sz val="10"/>
        <rFont val="Arial"/>
        <family val="2"/>
      </rPr>
      <t xml:space="preserve"> In Asia, 'Other' Insurance Products include Thailand, Indonesia, The Philippines, Vietnam, India (26% interest), China and Korea.</t>
    </r>
  </si>
  <si>
    <r>
      <t>(12)</t>
    </r>
    <r>
      <rPr>
        <sz val="10"/>
        <rFont val="Arial"/>
        <family val="2"/>
      </rPr>
      <t xml:space="preserve"> Balance sheet figures have been calculated at closing exchange rates. </t>
    </r>
  </si>
  <si>
    <t>Schedule 16</t>
  </si>
  <si>
    <t>Schedule 17</t>
  </si>
  <si>
    <t>assumptions by reference to the Achieved Proftis basis operating results for new business</t>
  </si>
  <si>
    <t>Jackson National Life - actual less averaged realised gains and losses (including</t>
  </si>
  <si>
    <t xml:space="preserve">                      -</t>
  </si>
  <si>
    <t xml:space="preserve">Longer-term investment returns included in UK basis operating profit </t>
  </si>
  <si>
    <t>(3) Half Year 2002 Results: Sensitivities</t>
  </si>
  <si>
    <t>MEMORANDUM ONLY</t>
  </si>
  <si>
    <t>Estimated results applying same economic assumptions</t>
  </si>
  <si>
    <t>as for Half Year 2002 results</t>
  </si>
  <si>
    <r>
      <t>(9)</t>
    </r>
    <r>
      <rPr>
        <sz val="10"/>
        <rFont val="Arial"/>
        <family val="2"/>
      </rPr>
      <t xml:space="preserve"> Opening FUM restated to incorporate Discretionary Asset Management Business in Taiwan and Portfolio Management Services in India.</t>
    </r>
  </si>
  <si>
    <t>Mortgage Book</t>
  </si>
  <si>
    <t>minority interests, note 1.1c)</t>
  </si>
  <si>
    <t>minority interests, note 1.2c)</t>
  </si>
  <si>
    <t xml:space="preserve">Adjustment for post-tax merger break fee (net of related expenses) </t>
  </si>
  <si>
    <t xml:space="preserve">The following rates have been used in calculating the achieved profits basis results for the Half Year 2002, </t>
  </si>
  <si>
    <t>the amended results for the Half Year 2001 and the Full Year results for 2001 :</t>
  </si>
  <si>
    <t xml:space="preserve">Pre-tax profits (losses) on changes in economic assumptions included within the profit (loss) on </t>
  </si>
  <si>
    <t>30 June 2002 Shareholders' Funds</t>
  </si>
  <si>
    <t xml:space="preserve">The estimated increase (decrease) in the Half Year 2002 Group results that would arise from the following </t>
  </si>
  <si>
    <t>changes in economic assumptions are:</t>
  </si>
  <si>
    <t>Pre-tax expected long-term nominal rates of investment return:</t>
  </si>
  <si>
    <t>Post-tax expected long-term nominal rate of return:</t>
  </si>
  <si>
    <t>US Operations (Jackson National Life) (note)</t>
  </si>
  <si>
    <t xml:space="preserve">The unwind of discount for UK long-term business operations represents the unwind of discount on the value of in-force business at the </t>
  </si>
  <si>
    <t xml:space="preserve">beginning of the year (adjusted for the effect of current year assumption changes); the expected return on smoothed surplus assets retained </t>
  </si>
  <si>
    <t xml:space="preserve">within the PAC with-profits fund (see schedule 7), and the expected return on shareholders' assets held in other UK long-term business </t>
  </si>
  <si>
    <t>investment volatility.</t>
  </si>
  <si>
    <t>operations. Surplus assets retained within the PAC with-profits fund are smoothed for this purpose to remove the effects of short-term</t>
  </si>
  <si>
    <t>comparative results have been reanalysed from those previously published, to reflect this treatment.</t>
  </si>
  <si>
    <t xml:space="preserve">Spread experience variance is determined after taking account of longer-term returns on equity based investments. Half Year 2001 </t>
  </si>
  <si>
    <t>Actual less average</t>
  </si>
  <si>
    <t xml:space="preserve">Long-term business: </t>
  </si>
  <si>
    <t>Net decrease in shareholders' capital and reserves</t>
  </si>
  <si>
    <t>Realised gains (losses) arising in period (net of related change to amortisation of acquisition expenses).</t>
  </si>
  <si>
    <t>post-tax actual investment returns (after related minority interests, note 9.1c)</t>
  </si>
  <si>
    <t xml:space="preserve">post-tax actual investment returns (after related </t>
  </si>
  <si>
    <t>minority interests, note 9.2c)</t>
  </si>
  <si>
    <t xml:space="preserve">of acquisition costs) on fixed maturity securities and equity based investments. In determining longer-term returns for fixed interest securities </t>
  </si>
  <si>
    <t xml:space="preserve">UK basis operating profit for the Half Year ended 30 June 2002 includes longer term investment returns (net of related change to amortisation  </t>
  </si>
  <si>
    <t>investments have been determined by applying a longer-term rate of return of 7.75%.</t>
  </si>
  <si>
    <t xml:space="preserve">realised gains and losses have been included in operating results on a five year averaged basis. Longer-term returns on equity based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</si>
</sst>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0.0"/>
    <numFmt numFmtId="173" formatCode="0.0%"/>
    <numFmt numFmtId="174" formatCode="#,##0\ ;[Red]\(#,##0\)"/>
    <numFmt numFmtId="176" formatCode="#,##0.00;[Red]\(#,##0.00\)"/>
    <numFmt numFmtId="188" formatCode="#,##0.0\ \ \ \ \ ;\(#,##0.0\)\ \ \ \ "/>
    <numFmt numFmtId="189" formatCode="#,##0.0;\(#,##0.0\)"/>
    <numFmt numFmtId="190" formatCode="#,##0.0\ ;\(#,##0.0\)"/>
    <numFmt numFmtId="191" formatCode="#,##0\ ;\(#,##0\)"/>
    <numFmt numFmtId="193" formatCode="#,##0.0;\(#,##0.0\)\ \ \ \ \ \ "/>
    <numFmt numFmtId="195" formatCode="0%;[Red]\(0%\)"/>
    <numFmt numFmtId="196" formatCode="_-* #,##0_-;[Red]\(\ #,##0\)_-;_-* &quot;-&quot;??_-;_-@_-"/>
    <numFmt numFmtId="197" formatCode="_-* #,##0.000_-;\-* #,##0.000_-;_-* &quot;-&quot;??_-;_-@_-"/>
    <numFmt numFmtId="199" formatCode="_-* #,##0_-;\-* #,##0_-;_-* &quot;-&quot;??_-;_-@_-"/>
    <numFmt numFmtId="201" formatCode="_-* #,##0_-;[Red]\(* #,##0\)_-;_-* &quot;-&quot;??_-;_-@_-"/>
    <numFmt numFmtId="203" formatCode="#,##0%;[Red]\(#,##0%\)"/>
    <numFmt numFmtId="204" formatCode="#,##0;[Black]\(#,##0\)"/>
    <numFmt numFmtId="213" formatCode="_-* #,##0.0_-;[Red]\(\ #,##0.0\)_-;_-* &quot;-&quot;??_-;_-@_-"/>
    <numFmt numFmtId="214" formatCode="_-* #,##0.000_-;[Red]\(\ #,##0.000\)_-;_-* &quot;-&quot;??_-;_-@_-"/>
    <numFmt numFmtId="233" formatCode="#,##0;\(#,##0\)"/>
    <numFmt numFmtId="236" formatCode="#,##0\ ;[Black]\(#,##0\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Tahoma"/>
      <family val="0"/>
    </font>
    <font>
      <sz val="10"/>
      <color indexed="12"/>
      <name val="Arial"/>
      <family val="2"/>
    </font>
    <font>
      <u val="single"/>
      <sz val="9"/>
      <color indexed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Arial"/>
      <family val="2"/>
    </font>
    <font>
      <b/>
      <i/>
      <vertAlign val="superscript"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/>
    </xf>
    <xf numFmtId="174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8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9" fontId="0" fillId="0" borderId="0" xfId="0" applyNumberFormat="1" applyFont="1" applyAlignment="1">
      <alignment horizontal="center"/>
    </xf>
    <xf numFmtId="189" fontId="7" fillId="0" borderId="0" xfId="0" applyNumberFormat="1" applyFont="1" applyFill="1" applyAlignment="1" quotePrefix="1">
      <alignment horizontal="center"/>
    </xf>
    <xf numFmtId="190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center"/>
    </xf>
    <xf numFmtId="189" fontId="7" fillId="0" borderId="0" xfId="0" applyNumberFormat="1" applyFont="1" applyFill="1" applyAlignment="1">
      <alignment horizontal="center"/>
    </xf>
    <xf numFmtId="191" fontId="0" fillId="0" borderId="0" xfId="0" applyNumberFormat="1" applyFont="1" applyAlignment="1">
      <alignment horizontal="right"/>
    </xf>
    <xf numFmtId="189" fontId="0" fillId="0" borderId="0" xfId="0" applyNumberFormat="1" applyFont="1" applyFill="1" applyAlignment="1">
      <alignment horizontal="center"/>
    </xf>
    <xf numFmtId="189" fontId="0" fillId="0" borderId="2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/>
    </xf>
    <xf numFmtId="190" fontId="0" fillId="0" borderId="3" xfId="0" applyNumberFormat="1" applyFont="1" applyBorder="1" applyAlignment="1">
      <alignment/>
    </xf>
    <xf numFmtId="191" fontId="0" fillId="0" borderId="3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9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8" fontId="7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right"/>
    </xf>
    <xf numFmtId="0" fontId="0" fillId="0" borderId="0" xfId="0" applyFont="1" applyAlignment="1" quotePrefix="1">
      <alignment/>
    </xf>
    <xf numFmtId="193" fontId="0" fillId="0" borderId="0" xfId="0" applyNumberFormat="1" applyFont="1" applyAlignment="1">
      <alignment horizontal="right"/>
    </xf>
    <xf numFmtId="193" fontId="0" fillId="0" borderId="1" xfId="0" applyNumberFormat="1" applyFont="1" applyBorder="1" applyAlignment="1">
      <alignment horizontal="right"/>
    </xf>
    <xf numFmtId="193" fontId="0" fillId="0" borderId="2" xfId="0" applyNumberFormat="1" applyFont="1" applyBorder="1" applyAlignment="1">
      <alignment horizontal="right"/>
    </xf>
    <xf numFmtId="190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right"/>
    </xf>
    <xf numFmtId="191" fontId="0" fillId="0" borderId="2" xfId="0" applyNumberFormat="1" applyBorder="1" applyAlignment="1">
      <alignment/>
    </xf>
    <xf numFmtId="191" fontId="0" fillId="0" borderId="1" xfId="0" applyNumberFormat="1" applyBorder="1" applyAlignment="1">
      <alignment/>
    </xf>
    <xf numFmtId="191" fontId="4" fillId="0" borderId="0" xfId="0" applyNumberFormat="1" applyFont="1" applyAlignment="1">
      <alignment/>
    </xf>
    <xf numFmtId="191" fontId="0" fillId="0" borderId="0" xfId="0" applyNumberFormat="1" applyBorder="1" applyAlignment="1">
      <alignment/>
    </xf>
    <xf numFmtId="191" fontId="0" fillId="0" borderId="4" xfId="0" applyNumberFormat="1" applyBorder="1" applyAlignment="1">
      <alignment/>
    </xf>
    <xf numFmtId="191" fontId="0" fillId="0" borderId="5" xfId="0" applyNumberFormat="1" applyBorder="1" applyAlignment="1">
      <alignment/>
    </xf>
    <xf numFmtId="191" fontId="0" fillId="0" borderId="0" xfId="0" applyNumberFormat="1" applyAlignment="1" quotePrefix="1">
      <alignment/>
    </xf>
    <xf numFmtId="191" fontId="0" fillId="0" borderId="1" xfId="0" applyNumberFormat="1" applyBorder="1" applyAlignment="1" quotePrefix="1">
      <alignment/>
    </xf>
    <xf numFmtId="191" fontId="0" fillId="0" borderId="0" xfId="0" applyNumberForma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90" fontId="0" fillId="0" borderId="0" xfId="0" applyNumberFormat="1" applyAlignment="1">
      <alignment/>
    </xf>
    <xf numFmtId="190" fontId="0" fillId="0" borderId="2" xfId="0" applyNumberFormat="1" applyBorder="1" applyAlignment="1">
      <alignment/>
    </xf>
    <xf numFmtId="191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1" fontId="0" fillId="0" borderId="6" xfId="0" applyNumberFormat="1" applyBorder="1" applyAlignment="1">
      <alignment/>
    </xf>
    <xf numFmtId="191" fontId="0" fillId="0" borderId="7" xfId="0" applyNumberFormat="1" applyBorder="1" applyAlignment="1">
      <alignment/>
    </xf>
    <xf numFmtId="191" fontId="0" fillId="0" borderId="8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Continuous"/>
    </xf>
    <xf numFmtId="191" fontId="3" fillId="0" borderId="0" xfId="0" applyNumberFormat="1" applyFont="1" applyBorder="1" applyAlignment="1">
      <alignment horizontal="centerContinuous"/>
    </xf>
    <xf numFmtId="191" fontId="3" fillId="0" borderId="0" xfId="0" applyNumberFormat="1" applyFont="1" applyAlignment="1">
      <alignment horizontal="centerContinuous"/>
    </xf>
    <xf numFmtId="191" fontId="0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right"/>
    </xf>
    <xf numFmtId="191" fontId="0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Continuous"/>
    </xf>
    <xf numFmtId="49" fontId="1" fillId="0" borderId="0" xfId="0" applyNumberFormat="1" applyFont="1" applyAlignment="1">
      <alignment horizontal="right"/>
    </xf>
    <xf numFmtId="204" fontId="1" fillId="0" borderId="0" xfId="0" applyNumberFormat="1" applyFont="1" applyAlignment="1">
      <alignment horizontal="right"/>
    </xf>
    <xf numFmtId="204" fontId="0" fillId="0" borderId="0" xfId="0" applyNumberFormat="1" applyAlignment="1">
      <alignment/>
    </xf>
    <xf numFmtId="204" fontId="1" fillId="0" borderId="3" xfId="0" applyNumberFormat="1" applyFont="1" applyBorder="1" applyAlignment="1">
      <alignment horizontal="right"/>
    </xf>
    <xf numFmtId="0" fontId="0" fillId="0" borderId="9" xfId="0" applyBorder="1" applyAlignment="1">
      <alignment/>
    </xf>
    <xf numFmtId="23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 horizontal="left"/>
    </xf>
    <xf numFmtId="23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 quotePrefix="1">
      <alignment horizontal="right"/>
    </xf>
    <xf numFmtId="10" fontId="0" fillId="0" borderId="0" xfId="0" applyNumberFormat="1" applyFont="1" applyAlignment="1">
      <alignment horizontal="right"/>
    </xf>
    <xf numFmtId="233" fontId="0" fillId="0" borderId="0" xfId="0" applyNumberFormat="1" applyFont="1" applyBorder="1" applyAlignment="1">
      <alignment horizontal="right"/>
    </xf>
    <xf numFmtId="20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Font="1" applyAlignment="1" quotePrefix="1">
      <alignment horizontal="right"/>
    </xf>
    <xf numFmtId="0" fontId="0" fillId="2" borderId="1" xfId="0" applyFill="1" applyBorder="1" applyAlignment="1">
      <alignment/>
    </xf>
    <xf numFmtId="164" fontId="1" fillId="2" borderId="1" xfId="17" applyNumberFormat="1" applyFont="1" applyFill="1" applyBorder="1" applyAlignment="1" applyProtection="1">
      <alignment/>
      <protection/>
    </xf>
    <xf numFmtId="164" fontId="0" fillId="2" borderId="1" xfId="17" applyNumberFormat="1" applyFont="1" applyFill="1" applyBorder="1" applyAlignment="1" applyProtection="1">
      <alignment/>
      <protection/>
    </xf>
    <xf numFmtId="195" fontId="0" fillId="2" borderId="1" xfId="21" applyNumberFormat="1" applyFill="1" applyBorder="1" applyAlignment="1" applyProtection="1">
      <alignment/>
      <protection/>
    </xf>
    <xf numFmtId="191" fontId="0" fillId="0" borderId="0" xfId="0" applyNumberFormat="1" applyFont="1" applyBorder="1" applyAlignment="1">
      <alignment horizontal="centerContinuous"/>
    </xf>
    <xf numFmtId="0" fontId="0" fillId="2" borderId="0" xfId="0" applyFill="1" applyAlignment="1">
      <alignment/>
    </xf>
    <xf numFmtId="0" fontId="9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 horizontal="right"/>
      <protection/>
    </xf>
    <xf numFmtId="0" fontId="0" fillId="2" borderId="6" xfId="0" applyFill="1" applyBorder="1" applyAlignment="1">
      <alignment/>
    </xf>
    <xf numFmtId="0" fontId="0" fillId="2" borderId="9" xfId="0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 horizontal="centerContinuous"/>
      <protection locked="0"/>
    </xf>
    <xf numFmtId="0" fontId="10" fillId="2" borderId="0" xfId="0" applyFont="1" applyFill="1" applyBorder="1" applyAlignment="1" applyProtection="1">
      <alignment horizontal="centerContinuous"/>
      <protection locked="0"/>
    </xf>
    <xf numFmtId="0" fontId="0" fillId="2" borderId="12" xfId="0" applyFill="1" applyBorder="1" applyAlignment="1" applyProtection="1">
      <alignment horizontal="centerContinuous"/>
      <protection/>
    </xf>
    <xf numFmtId="0" fontId="0" fillId="2" borderId="7" xfId="0" applyFill="1" applyBorder="1" applyAlignment="1">
      <alignment/>
    </xf>
    <xf numFmtId="0" fontId="0" fillId="2" borderId="1" xfId="0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 horizontal="centerContinuous"/>
      <protection/>
    </xf>
    <xf numFmtId="164" fontId="1" fillId="2" borderId="0" xfId="17" applyNumberFormat="1" applyFont="1" applyFill="1" applyBorder="1" applyAlignment="1" applyProtection="1">
      <alignment horizontal="centerContinuous"/>
      <protection/>
    </xf>
    <xf numFmtId="164" fontId="0" fillId="2" borderId="0" xfId="17" applyNumberFormat="1" applyFont="1" applyFill="1" applyBorder="1" applyAlignment="1" applyProtection="1">
      <alignment horizontal="centerContinuous"/>
      <protection/>
    </xf>
    <xf numFmtId="195" fontId="0" fillId="2" borderId="0" xfId="21" applyNumberFormat="1" applyFill="1" applyBorder="1" applyAlignment="1" applyProtection="1">
      <alignment horizontal="centerContinuous"/>
      <protection/>
    </xf>
    <xf numFmtId="201" fontId="1" fillId="2" borderId="0" xfId="17" applyNumberFormat="1" applyFont="1" applyFill="1" applyBorder="1" applyAlignment="1" applyProtection="1">
      <alignment horizontal="centerContinuous"/>
      <protection/>
    </xf>
    <xf numFmtId="201" fontId="0" fillId="2" borderId="0" xfId="17" applyNumberFormat="1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centerContinuous"/>
      <protection/>
    </xf>
    <xf numFmtId="0" fontId="0" fillId="2" borderId="0" xfId="0" applyFill="1" applyAlignment="1">
      <alignment horizontal="centerContinuous"/>
    </xf>
    <xf numFmtId="201" fontId="1" fillId="2" borderId="1" xfId="17" applyNumberFormat="1" applyFon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 horizontal="center"/>
      <protection/>
    </xf>
    <xf numFmtId="201" fontId="0" fillId="2" borderId="1" xfId="17" applyNumberFormat="1" applyFill="1" applyBorder="1" applyAlignment="1" applyProtection="1">
      <alignment/>
      <protection/>
    </xf>
    <xf numFmtId="0" fontId="12" fillId="2" borderId="6" xfId="0" applyFont="1" applyFill="1" applyBorder="1" applyAlignment="1">
      <alignment/>
    </xf>
    <xf numFmtId="0" fontId="11" fillId="2" borderId="9" xfId="0" applyFont="1" applyFill="1" applyBorder="1" applyAlignment="1" applyProtection="1">
      <alignment/>
      <protection/>
    </xf>
    <xf numFmtId="195" fontId="12" fillId="2" borderId="9" xfId="21" applyNumberFormat="1" applyFont="1" applyFill="1" applyBorder="1" applyAlignment="1" applyProtection="1">
      <alignment/>
      <protection/>
    </xf>
    <xf numFmtId="0" fontId="12" fillId="2" borderId="11" xfId="0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"/>
      <protection/>
    </xf>
    <xf numFmtId="195" fontId="12" fillId="2" borderId="0" xfId="21" applyNumberFormat="1" applyFont="1" applyFill="1" applyBorder="1" applyAlignment="1" applyProtection="1">
      <alignment/>
      <protection/>
    </xf>
    <xf numFmtId="0" fontId="11" fillId="2" borderId="11" xfId="0" applyFont="1" applyFill="1" applyBorder="1" applyAlignment="1" applyProtection="1">
      <alignment horizontal="center"/>
      <protection/>
    </xf>
    <xf numFmtId="0" fontId="11" fillId="2" borderId="12" xfId="0" applyFont="1" applyFill="1" applyBorder="1" applyAlignment="1" applyProtection="1">
      <alignment horizontal="center"/>
      <protection/>
    </xf>
    <xf numFmtId="0" fontId="13" fillId="2" borderId="11" xfId="0" applyFont="1" applyFill="1" applyBorder="1" applyAlignment="1">
      <alignment/>
    </xf>
    <xf numFmtId="0" fontId="14" fillId="2" borderId="0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horizontal="right"/>
      <protection/>
    </xf>
    <xf numFmtId="0" fontId="14" fillId="2" borderId="0" xfId="0" applyFont="1" applyFill="1" applyBorder="1" applyAlignment="1" applyProtection="1" quotePrefix="1">
      <alignment horizontal="right"/>
      <protection/>
    </xf>
    <xf numFmtId="195" fontId="13" fillId="2" borderId="0" xfId="21" applyNumberFormat="1" applyFont="1" applyFill="1" applyBorder="1" applyAlignment="1" applyProtection="1">
      <alignment/>
      <protection/>
    </xf>
    <xf numFmtId="0" fontId="14" fillId="2" borderId="11" xfId="0" applyFont="1" applyFill="1" applyBorder="1" applyAlignment="1" applyProtection="1">
      <alignment horizontal="right"/>
      <protection/>
    </xf>
    <xf numFmtId="0" fontId="14" fillId="2" borderId="12" xfId="0" applyFont="1" applyFill="1" applyBorder="1" applyAlignment="1" applyProtection="1" quotePrefix="1">
      <alignment horizontal="right"/>
      <protection/>
    </xf>
    <xf numFmtId="0" fontId="13" fillId="0" borderId="0" xfId="0" applyFont="1" applyAlignment="1">
      <alignment/>
    </xf>
    <xf numFmtId="0" fontId="13" fillId="2" borderId="7" xfId="0" applyFont="1" applyFill="1" applyBorder="1" applyAlignment="1">
      <alignment/>
    </xf>
    <xf numFmtId="0" fontId="14" fillId="2" borderId="1" xfId="0" applyFont="1" applyFill="1" applyBorder="1" applyAlignment="1" applyProtection="1">
      <alignment/>
      <protection/>
    </xf>
    <xf numFmtId="0" fontId="14" fillId="2" borderId="1" xfId="0" applyFont="1" applyFill="1" applyBorder="1" applyAlignment="1" applyProtection="1">
      <alignment horizontal="right"/>
      <protection/>
    </xf>
    <xf numFmtId="0" fontId="14" fillId="2" borderId="1" xfId="0" applyFont="1" applyFill="1" applyBorder="1" applyAlignment="1" applyProtection="1" quotePrefix="1">
      <alignment horizontal="right"/>
      <protection/>
    </xf>
    <xf numFmtId="195" fontId="13" fillId="2" borderId="1" xfId="21" applyNumberFormat="1" applyFont="1" applyFill="1" applyBorder="1" applyAlignment="1" applyProtection="1">
      <alignment/>
      <protection/>
    </xf>
    <xf numFmtId="0" fontId="14" fillId="2" borderId="7" xfId="0" applyFont="1" applyFill="1" applyBorder="1" applyAlignment="1" applyProtection="1">
      <alignment horizontal="right"/>
      <protection/>
    </xf>
    <xf numFmtId="0" fontId="14" fillId="2" borderId="13" xfId="0" applyFont="1" applyFill="1" applyBorder="1" applyAlignment="1" applyProtection="1" quotePrefix="1">
      <alignment horizontal="right"/>
      <protection/>
    </xf>
    <xf numFmtId="0" fontId="0" fillId="2" borderId="11" xfId="0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164" fontId="1" fillId="2" borderId="0" xfId="17" applyNumberFormat="1" applyFont="1" applyFill="1" applyBorder="1" applyAlignment="1" applyProtection="1">
      <alignment horizontal="right"/>
      <protection/>
    </xf>
    <xf numFmtId="164" fontId="0" fillId="2" borderId="0" xfId="17" applyNumberFormat="1" applyFont="1" applyFill="1" applyBorder="1" applyAlignment="1" applyProtection="1">
      <alignment horizontal="right"/>
      <protection/>
    </xf>
    <xf numFmtId="195" fontId="0" fillId="2" borderId="0" xfId="21" applyNumberFormat="1" applyFill="1" applyBorder="1" applyAlignment="1" applyProtection="1">
      <alignment horizontal="right"/>
      <protection/>
    </xf>
    <xf numFmtId="201" fontId="1" fillId="2" borderId="0" xfId="17" applyNumberFormat="1" applyFont="1" applyFill="1" applyBorder="1" applyAlignment="1" applyProtection="1">
      <alignment horizontal="right"/>
      <protection/>
    </xf>
    <xf numFmtId="201" fontId="0" fillId="2" borderId="0" xfId="17" applyNumberFormat="1" applyFill="1" applyBorder="1" applyAlignment="1" applyProtection="1">
      <alignment horizontal="right"/>
      <protection/>
    </xf>
    <xf numFmtId="0" fontId="1" fillId="2" borderId="11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12" xfId="0" applyFont="1" applyFill="1" applyBorder="1" applyAlignment="1" applyProtection="1" quotePrefix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196" fontId="1" fillId="2" borderId="0" xfId="17" applyNumberFormat="1" applyFont="1" applyFill="1" applyBorder="1" applyAlignment="1" applyProtection="1">
      <alignment horizontal="right"/>
      <protection/>
    </xf>
    <xf numFmtId="196" fontId="0" fillId="2" borderId="0" xfId="17" applyNumberFormat="1" applyFont="1" applyFill="1" applyBorder="1" applyAlignment="1" applyProtection="1">
      <alignment horizontal="right"/>
      <protection/>
    </xf>
    <xf numFmtId="9" fontId="0" fillId="2" borderId="0" xfId="21" applyFont="1" applyFill="1" applyBorder="1" applyAlignment="1" applyProtection="1">
      <alignment horizontal="right"/>
      <protection/>
    </xf>
    <xf numFmtId="196" fontId="1" fillId="2" borderId="11" xfId="17" applyNumberFormat="1" applyFont="1" applyFill="1" applyBorder="1" applyAlignment="1" applyProtection="1">
      <alignment horizontal="right"/>
      <protection/>
    </xf>
    <xf numFmtId="195" fontId="0" fillId="2" borderId="12" xfId="21" applyNumberFormat="1" applyFill="1" applyBorder="1" applyAlignment="1" applyProtection="1">
      <alignment horizontal="right"/>
      <protection/>
    </xf>
    <xf numFmtId="201" fontId="0" fillId="2" borderId="0" xfId="17" applyNumberFormat="1" applyFont="1" applyFill="1" applyBorder="1" applyAlignment="1" applyProtection="1">
      <alignment horizontal="right"/>
      <protection/>
    </xf>
    <xf numFmtId="195" fontId="0" fillId="2" borderId="0" xfId="21" applyNumberFormat="1" applyFont="1" applyFill="1" applyBorder="1" applyAlignment="1" applyProtection="1" quotePrefix="1">
      <alignment horizontal="right"/>
      <protection/>
    </xf>
    <xf numFmtId="201" fontId="1" fillId="2" borderId="2" xfId="17" applyNumberFormat="1" applyFont="1" applyFill="1" applyBorder="1" applyAlignment="1" applyProtection="1">
      <alignment horizontal="right"/>
      <protection/>
    </xf>
    <xf numFmtId="201" fontId="0" fillId="2" borderId="2" xfId="17" applyNumberFormat="1" applyFont="1" applyFill="1" applyBorder="1" applyAlignment="1" applyProtection="1">
      <alignment horizontal="right"/>
      <protection/>
    </xf>
    <xf numFmtId="195" fontId="0" fillId="2" borderId="2" xfId="21" applyNumberFormat="1" applyFill="1" applyBorder="1" applyAlignment="1" applyProtection="1">
      <alignment horizontal="right"/>
      <protection/>
    </xf>
    <xf numFmtId="196" fontId="1" fillId="2" borderId="14" xfId="17" applyNumberFormat="1" applyFont="1" applyFill="1" applyBorder="1" applyAlignment="1" applyProtection="1">
      <alignment horizontal="right"/>
      <protection/>
    </xf>
    <xf numFmtId="195" fontId="0" fillId="2" borderId="15" xfId="21" applyNumberFormat="1" applyFill="1" applyBorder="1" applyAlignment="1" applyProtection="1">
      <alignment horizontal="right"/>
      <protection/>
    </xf>
    <xf numFmtId="201" fontId="0" fillId="2" borderId="13" xfId="17" applyNumberFormat="1" applyFill="1" applyBorder="1" applyAlignment="1" applyProtection="1">
      <alignment/>
      <protection/>
    </xf>
    <xf numFmtId="201" fontId="0" fillId="2" borderId="7" xfId="17" applyNumberFormat="1" applyFill="1" applyBorder="1" applyAlignment="1" applyProtection="1">
      <alignment/>
      <protection/>
    </xf>
    <xf numFmtId="176" fontId="0" fillId="2" borderId="1" xfId="17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6" fontId="0" fillId="2" borderId="0" xfId="0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Continuous"/>
      <protection locked="0"/>
    </xf>
    <xf numFmtId="176" fontId="0" fillId="2" borderId="0" xfId="0" applyNumberFormat="1" applyFill="1" applyBorder="1" applyAlignment="1" applyProtection="1">
      <alignment horizontal="centerContinuous"/>
      <protection/>
    </xf>
    <xf numFmtId="0" fontId="11" fillId="2" borderId="9" xfId="0" applyFont="1" applyFill="1" applyBorder="1" applyAlignment="1" applyProtection="1">
      <alignment horizontal="left"/>
      <protection/>
    </xf>
    <xf numFmtId="0" fontId="12" fillId="2" borderId="10" xfId="0" applyFont="1" applyFill="1" applyBorder="1" applyAlignment="1" applyProtection="1">
      <alignment/>
      <protection/>
    </xf>
    <xf numFmtId="0" fontId="14" fillId="2" borderId="0" xfId="0" applyFont="1" applyFill="1" applyBorder="1" applyAlignment="1" applyProtection="1">
      <alignment horizontal="left"/>
      <protection/>
    </xf>
    <xf numFmtId="0" fontId="13" fillId="2" borderId="12" xfId="0" applyFont="1" applyFill="1" applyBorder="1" applyAlignment="1" applyProtection="1">
      <alignment/>
      <protection/>
    </xf>
    <xf numFmtId="0" fontId="17" fillId="2" borderId="1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left"/>
      <protection/>
    </xf>
    <xf numFmtId="176" fontId="14" fillId="2" borderId="1" xfId="0" applyNumberFormat="1" applyFont="1" applyFill="1" applyBorder="1" applyAlignment="1" applyProtection="1">
      <alignment horizontal="right"/>
      <protection/>
    </xf>
    <xf numFmtId="0" fontId="13" fillId="2" borderId="13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 quotePrefix="1">
      <alignment horizontal="center"/>
      <protection/>
    </xf>
    <xf numFmtId="0" fontId="0" fillId="2" borderId="12" xfId="0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97" fontId="0" fillId="2" borderId="0" xfId="17" applyNumberFormat="1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right"/>
      <protection/>
    </xf>
    <xf numFmtId="196" fontId="1" fillId="2" borderId="1" xfId="17" applyNumberFormat="1" applyFont="1" applyFill="1" applyBorder="1" applyAlignment="1" applyProtection="1">
      <alignment horizontal="right"/>
      <protection/>
    </xf>
    <xf numFmtId="196" fontId="1" fillId="2" borderId="7" xfId="17" applyNumberFormat="1" applyFont="1" applyFill="1" applyBorder="1" applyAlignment="1" applyProtection="1">
      <alignment horizontal="right"/>
      <protection/>
    </xf>
    <xf numFmtId="196" fontId="0" fillId="2" borderId="1" xfId="17" applyNumberFormat="1" applyFont="1" applyFill="1" applyBorder="1" applyAlignment="1" applyProtection="1">
      <alignment horizontal="right"/>
      <protection/>
    </xf>
    <xf numFmtId="197" fontId="4" fillId="2" borderId="0" xfId="17" applyNumberFormat="1" applyFont="1" applyFill="1" applyBorder="1" applyAlignment="1" applyProtection="1">
      <alignment/>
      <protection/>
    </xf>
    <xf numFmtId="196" fontId="0" fillId="2" borderId="9" xfId="17" applyNumberFormat="1" applyFill="1" applyBorder="1" applyAlignment="1" applyProtection="1">
      <alignment horizontal="right"/>
      <protection/>
    </xf>
    <xf numFmtId="195" fontId="0" fillId="2" borderId="9" xfId="21" applyNumberFormat="1" applyFill="1" applyBorder="1" applyAlignment="1" applyProtection="1">
      <alignment horizontal="right"/>
      <protection/>
    </xf>
    <xf numFmtId="195" fontId="0" fillId="2" borderId="10" xfId="21" applyNumberFormat="1" applyFill="1" applyBorder="1" applyAlignment="1" applyProtection="1">
      <alignment horizontal="right"/>
      <protection/>
    </xf>
    <xf numFmtId="196" fontId="1" fillId="2" borderId="2" xfId="17" applyNumberFormat="1" applyFont="1" applyFill="1" applyBorder="1" applyAlignment="1" applyProtection="1">
      <alignment horizontal="right"/>
      <protection/>
    </xf>
    <xf numFmtId="196" fontId="0" fillId="2" borderId="2" xfId="17" applyNumberFormat="1" applyFill="1" applyBorder="1" applyAlignment="1" applyProtection="1">
      <alignment horizontal="right"/>
      <protection/>
    </xf>
    <xf numFmtId="196" fontId="0" fillId="2" borderId="2" xfId="17" applyNumberFormat="1" applyFont="1" applyFill="1" applyBorder="1" applyAlignment="1" applyProtection="1">
      <alignment horizontal="right"/>
      <protection/>
    </xf>
    <xf numFmtId="164" fontId="0" fillId="2" borderId="0" xfId="17" applyNumberFormat="1" applyFill="1" applyBorder="1" applyAlignment="1" applyProtection="1">
      <alignment horizontal="right"/>
      <protection/>
    </xf>
    <xf numFmtId="195" fontId="0" fillId="2" borderId="0" xfId="17" applyNumberFormat="1" applyFill="1" applyBorder="1" applyAlignment="1" applyProtection="1">
      <alignment horizontal="right"/>
      <protection/>
    </xf>
    <xf numFmtId="196" fontId="0" fillId="2" borderId="0" xfId="17" applyNumberFormat="1" applyFill="1" applyBorder="1" applyAlignment="1" applyProtection="1">
      <alignment horizontal="right"/>
      <protection/>
    </xf>
    <xf numFmtId="1" fontId="1" fillId="2" borderId="11" xfId="0" applyNumberFormat="1" applyFont="1" applyFill="1" applyBorder="1" applyAlignment="1" applyProtection="1">
      <alignment horizontal="right"/>
      <protection/>
    </xf>
    <xf numFmtId="1" fontId="0" fillId="2" borderId="0" xfId="0" applyNumberFormat="1" applyFill="1" applyBorder="1" applyAlignment="1" applyProtection="1">
      <alignment horizontal="right"/>
      <protection/>
    </xf>
    <xf numFmtId="196" fontId="1" fillId="2" borderId="9" xfId="17" applyNumberFormat="1" applyFont="1" applyFill="1" applyBorder="1" applyAlignment="1" applyProtection="1">
      <alignment horizontal="right"/>
      <protection/>
    </xf>
    <xf numFmtId="164" fontId="1" fillId="2" borderId="0" xfId="17" applyNumberFormat="1" applyFont="1" applyFill="1" applyBorder="1" applyAlignment="1" applyProtection="1">
      <alignment/>
      <protection/>
    </xf>
    <xf numFmtId="164" fontId="0" fillId="2" borderId="0" xfId="17" applyNumberFormat="1" applyFill="1" applyBorder="1" applyAlignment="1" applyProtection="1">
      <alignment/>
      <protection/>
    </xf>
    <xf numFmtId="195" fontId="0" fillId="2" borderId="0" xfId="21" applyNumberFormat="1" applyFill="1" applyBorder="1" applyAlignment="1" applyProtection="1">
      <alignment/>
      <protection/>
    </xf>
    <xf numFmtId="196" fontId="1" fillId="2" borderId="0" xfId="17" applyNumberFormat="1" applyFont="1" applyFill="1" applyBorder="1" applyAlignment="1" applyProtection="1">
      <alignment/>
      <protection/>
    </xf>
    <xf numFmtId="196" fontId="0" fillId="2" borderId="0" xfId="17" applyNumberFormat="1" applyFill="1" applyBorder="1" applyAlignment="1" applyProtection="1">
      <alignment/>
      <protection/>
    </xf>
    <xf numFmtId="1" fontId="1" fillId="2" borderId="11" xfId="0" applyNumberFormat="1" applyFont="1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195" fontId="0" fillId="2" borderId="12" xfId="21" applyNumberFormat="1" applyFill="1" applyBorder="1" applyAlignment="1" applyProtection="1">
      <alignment/>
      <protection/>
    </xf>
    <xf numFmtId="195" fontId="0" fillId="2" borderId="0" xfId="17" applyNumberFormat="1" applyFont="1" applyFill="1" applyBorder="1" applyAlignment="1" applyProtection="1" quotePrefix="1">
      <alignment horizontal="right"/>
      <protection/>
    </xf>
    <xf numFmtId="195" fontId="0" fillId="2" borderId="12" xfId="17" applyNumberFormat="1" applyFont="1" applyFill="1" applyBorder="1" applyAlignment="1" applyProtection="1" quotePrefix="1">
      <alignment horizontal="right"/>
      <protection/>
    </xf>
    <xf numFmtId="196" fontId="0" fillId="2" borderId="0" xfId="17" applyNumberFormat="1" applyFont="1" applyFill="1" applyBorder="1" applyAlignment="1" applyProtection="1">
      <alignment/>
      <protection/>
    </xf>
    <xf numFmtId="199" fontId="1" fillId="2" borderId="0" xfId="17" applyNumberFormat="1" applyFont="1" applyFill="1" applyBorder="1" applyAlignment="1" applyProtection="1">
      <alignment horizontal="right"/>
      <protection/>
    </xf>
    <xf numFmtId="164" fontId="0" fillId="2" borderId="2" xfId="17" applyNumberFormat="1" applyFill="1" applyBorder="1" applyAlignment="1" applyProtection="1">
      <alignment horizontal="right"/>
      <protection/>
    </xf>
    <xf numFmtId="196" fontId="0" fillId="2" borderId="0" xfId="17" applyNumberFormat="1" applyFont="1" applyFill="1" applyBorder="1" applyAlignment="1" applyProtection="1" quotePrefix="1">
      <alignment horizontal="right"/>
      <protection/>
    </xf>
    <xf numFmtId="199" fontId="1" fillId="2" borderId="11" xfId="17" applyNumberFormat="1" applyFont="1" applyFill="1" applyBorder="1" applyAlignment="1" applyProtection="1">
      <alignment horizontal="right"/>
      <protection/>
    </xf>
    <xf numFmtId="196" fontId="0" fillId="2" borderId="1" xfId="17" applyNumberFormat="1" applyFill="1" applyBorder="1" applyAlignment="1" applyProtection="1">
      <alignment horizontal="right"/>
      <protection/>
    </xf>
    <xf numFmtId="195" fontId="0" fillId="2" borderId="1" xfId="21" applyNumberFormat="1" applyFill="1" applyBorder="1" applyAlignment="1" applyProtection="1">
      <alignment horizontal="right"/>
      <protection/>
    </xf>
    <xf numFmtId="196" fontId="0" fillId="2" borderId="1" xfId="17" applyNumberFormat="1" applyFont="1" applyFill="1" applyBorder="1" applyAlignment="1" applyProtection="1" quotePrefix="1">
      <alignment horizontal="right"/>
      <protection/>
    </xf>
    <xf numFmtId="199" fontId="1" fillId="2" borderId="7" xfId="17" applyNumberFormat="1" applyFont="1" applyFill="1" applyBorder="1" applyAlignment="1" applyProtection="1">
      <alignment horizontal="right"/>
      <protection/>
    </xf>
    <xf numFmtId="195" fontId="0" fillId="2" borderId="13" xfId="21" applyNumberFormat="1" applyFill="1" applyBorder="1" applyAlignment="1" applyProtection="1">
      <alignment horizontal="right"/>
      <protection/>
    </xf>
    <xf numFmtId="197" fontId="0" fillId="2" borderId="0" xfId="17" applyNumberFormat="1" applyFont="1" applyFill="1" applyBorder="1" applyAlignment="1" applyProtection="1">
      <alignment/>
      <protection/>
    </xf>
    <xf numFmtId="196" fontId="0" fillId="2" borderId="0" xfId="17" applyNumberFormat="1" applyFont="1" applyFill="1" applyBorder="1" applyAlignment="1" applyProtection="1" quotePrefix="1">
      <alignment horizontal="right"/>
      <protection/>
    </xf>
    <xf numFmtId="199" fontId="1" fillId="2" borderId="14" xfId="17" applyNumberFormat="1" applyFont="1" applyFill="1" applyBorder="1" applyAlignment="1" applyProtection="1">
      <alignment horizontal="right"/>
      <protection/>
    </xf>
    <xf numFmtId="199" fontId="1" fillId="2" borderId="14" xfId="17" applyNumberFormat="1" applyFont="1" applyFill="1" applyBorder="1" applyAlignment="1" applyProtection="1">
      <alignment/>
      <protection/>
    </xf>
    <xf numFmtId="164" fontId="0" fillId="2" borderId="2" xfId="17" applyNumberFormat="1" applyFont="1" applyFill="1" applyBorder="1" applyAlignment="1" applyProtection="1">
      <alignment/>
      <protection/>
    </xf>
    <xf numFmtId="195" fontId="0" fillId="2" borderId="15" xfId="21" applyNumberFormat="1" applyFill="1" applyBorder="1" applyAlignment="1" applyProtection="1">
      <alignment/>
      <protection/>
    </xf>
    <xf numFmtId="164" fontId="1" fillId="2" borderId="9" xfId="17" applyNumberFormat="1" applyFont="1" applyFill="1" applyBorder="1" applyAlignment="1" applyProtection="1">
      <alignment/>
      <protection/>
    </xf>
    <xf numFmtId="164" fontId="0" fillId="2" borderId="9" xfId="17" applyNumberFormat="1" applyFont="1" applyFill="1" applyBorder="1" applyAlignment="1" applyProtection="1">
      <alignment/>
      <protection/>
    </xf>
    <xf numFmtId="195" fontId="0" fillId="2" borderId="9" xfId="21" applyNumberFormat="1" applyFill="1" applyBorder="1" applyAlignment="1" applyProtection="1">
      <alignment/>
      <protection/>
    </xf>
    <xf numFmtId="201" fontId="1" fillId="2" borderId="9" xfId="17" applyNumberFormat="1" applyFont="1" applyFill="1" applyBorder="1" applyAlignment="1" applyProtection="1">
      <alignment/>
      <protection/>
    </xf>
    <xf numFmtId="201" fontId="0" fillId="2" borderId="9" xfId="17" applyNumberFormat="1" applyFill="1" applyBorder="1" applyAlignment="1" applyProtection="1">
      <alignment/>
      <protection/>
    </xf>
    <xf numFmtId="199" fontId="1" fillId="2" borderId="9" xfId="17" applyNumberFormat="1" applyFont="1" applyFill="1" applyBorder="1" applyAlignment="1" applyProtection="1">
      <alignment/>
      <protection/>
    </xf>
    <xf numFmtId="201" fontId="0" fillId="2" borderId="0" xfId="17" applyNumberFormat="1" applyFill="1" applyBorder="1" applyAlignment="1" applyProtection="1">
      <alignment/>
      <protection/>
    </xf>
    <xf numFmtId="0" fontId="15" fillId="0" borderId="0" xfId="0" applyFont="1" applyAlignment="1" quotePrefix="1">
      <alignment/>
    </xf>
    <xf numFmtId="0" fontId="15" fillId="2" borderId="0" xfId="0" applyFont="1" applyFill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195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10" fillId="2" borderId="0" xfId="0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2" borderId="9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 horizontal="centerContinuous"/>
      <protection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/>
      <protection/>
    </xf>
    <xf numFmtId="195" fontId="0" fillId="2" borderId="0" xfId="21" applyNumberFormat="1" applyFont="1" applyFill="1" applyBorder="1" applyAlignment="1" applyProtection="1">
      <alignment horizontal="centerContinuous"/>
      <protection/>
    </xf>
    <xf numFmtId="201" fontId="0" fillId="2" borderId="0" xfId="17" applyNumberFormat="1" applyFont="1" applyFill="1" applyBorder="1" applyAlignment="1" applyProtection="1">
      <alignment horizontal="centerContinuous"/>
      <protection/>
    </xf>
    <xf numFmtId="201" fontId="0" fillId="2" borderId="0" xfId="17" applyNumberFormat="1" applyFont="1" applyFill="1" applyBorder="1" applyAlignment="1" applyProtection="1">
      <alignment/>
      <protection/>
    </xf>
    <xf numFmtId="164" fontId="0" fillId="2" borderId="0" xfId="17" applyNumberFormat="1" applyFont="1" applyFill="1" applyBorder="1" applyAlignment="1" applyProtection="1">
      <alignment/>
      <protection/>
    </xf>
    <xf numFmtId="195" fontId="0" fillId="2" borderId="0" xfId="21" applyNumberFormat="1" applyFont="1" applyFill="1" applyBorder="1" applyAlignment="1" applyProtection="1">
      <alignment/>
      <protection/>
    </xf>
    <xf numFmtId="201" fontId="1" fillId="2" borderId="0" xfId="17" applyNumberFormat="1" applyFont="1" applyFill="1" applyBorder="1" applyAlignment="1" applyProtection="1">
      <alignment/>
      <protection/>
    </xf>
    <xf numFmtId="0" fontId="12" fillId="2" borderId="9" xfId="0" applyFont="1" applyFill="1" applyBorder="1" applyAlignment="1">
      <alignment/>
    </xf>
    <xf numFmtId="164" fontId="11" fillId="2" borderId="9" xfId="17" applyNumberFormat="1" applyFont="1" applyFill="1" applyBorder="1" applyAlignment="1" applyProtection="1">
      <alignment/>
      <protection/>
    </xf>
    <xf numFmtId="164" fontId="12" fillId="2" borderId="9" xfId="17" applyNumberFormat="1" applyFont="1" applyFill="1" applyBorder="1" applyAlignment="1" applyProtection="1">
      <alignment/>
      <protection/>
    </xf>
    <xf numFmtId="201" fontId="11" fillId="2" borderId="9" xfId="17" applyNumberFormat="1" applyFont="1" applyFill="1" applyBorder="1" applyAlignment="1" applyProtection="1">
      <alignment/>
      <protection/>
    </xf>
    <xf numFmtId="201" fontId="12" fillId="2" borderId="9" xfId="17" applyNumberFormat="1" applyFont="1" applyFill="1" applyBorder="1" applyAlignment="1" applyProtection="1">
      <alignment/>
      <protection/>
    </xf>
    <xf numFmtId="195" fontId="12" fillId="2" borderId="10" xfId="21" applyNumberFormat="1" applyFont="1" applyFill="1" applyBorder="1" applyAlignment="1" applyProtection="1">
      <alignment/>
      <protection/>
    </xf>
    <xf numFmtId="195" fontId="12" fillId="2" borderId="6" xfId="21" applyNumberFormat="1" applyFont="1" applyFill="1" applyBorder="1" applyAlignment="1" applyProtection="1">
      <alignment/>
      <protection/>
    </xf>
    <xf numFmtId="199" fontId="12" fillId="2" borderId="9" xfId="17" applyNumberFormat="1" applyFont="1" applyFill="1" applyBorder="1" applyAlignment="1" applyProtection="1">
      <alignment/>
      <protection/>
    </xf>
    <xf numFmtId="0" fontId="12" fillId="2" borderId="0" xfId="0" applyFont="1" applyFill="1" applyBorder="1" applyAlignment="1">
      <alignment/>
    </xf>
    <xf numFmtId="0" fontId="12" fillId="2" borderId="12" xfId="0" applyFont="1" applyFill="1" applyBorder="1" applyAlignment="1" applyProtection="1">
      <alignment/>
      <protection/>
    </xf>
    <xf numFmtId="0" fontId="11" fillId="2" borderId="11" xfId="0" applyFont="1" applyFill="1" applyBorder="1" applyAlignment="1" applyProtection="1">
      <alignment horizontal="centerContinuous"/>
      <protection/>
    </xf>
    <xf numFmtId="0" fontId="11" fillId="2" borderId="12" xfId="0" applyFont="1" applyFill="1" applyBorder="1" applyAlignment="1" applyProtection="1">
      <alignment horizontal="centerContinuous"/>
      <protection/>
    </xf>
    <xf numFmtId="0" fontId="11" fillId="2" borderId="0" xfId="0" applyFont="1" applyFill="1" applyBorder="1" applyAlignment="1" applyProtection="1">
      <alignment horizontal="center" wrapText="1"/>
      <protection/>
    </xf>
    <xf numFmtId="0" fontId="11" fillId="2" borderId="11" xfId="0" applyFont="1" applyFill="1" applyBorder="1" applyAlignment="1" applyProtection="1">
      <alignment horizontal="center" vertical="top" wrapText="1"/>
      <protection/>
    </xf>
    <xf numFmtId="0" fontId="11" fillId="2" borderId="0" xfId="0" applyFont="1" applyFill="1" applyBorder="1" applyAlignment="1" applyProtection="1">
      <alignment horizontal="center" vertical="top" wrapText="1"/>
      <protection/>
    </xf>
    <xf numFmtId="0" fontId="11" fillId="2" borderId="12" xfId="0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2" xfId="0" applyFont="1" applyFill="1" applyBorder="1" applyAlignment="1" applyProtection="1">
      <alignment horizontal="left"/>
      <protection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 applyProtection="1">
      <alignment/>
      <protection/>
    </xf>
    <xf numFmtId="199" fontId="1" fillId="2" borderId="11" xfId="17" applyNumberFormat="1" applyFont="1" applyFill="1" applyBorder="1" applyAlignment="1" applyProtection="1">
      <alignment/>
      <protection/>
    </xf>
    <xf numFmtId="199" fontId="0" fillId="2" borderId="0" xfId="17" applyNumberFormat="1" applyFont="1" applyFill="1" applyBorder="1" applyAlignment="1" applyProtection="1">
      <alignment/>
      <protection/>
    </xf>
    <xf numFmtId="195" fontId="0" fillId="2" borderId="12" xfId="21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95" fontId="0" fillId="2" borderId="0" xfId="21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right"/>
    </xf>
    <xf numFmtId="0" fontId="0" fillId="2" borderId="12" xfId="0" applyFont="1" applyFill="1" applyBorder="1" applyAlignment="1" applyProtection="1">
      <alignment horizontal="right"/>
      <protection/>
    </xf>
    <xf numFmtId="195" fontId="0" fillId="2" borderId="12" xfId="21" applyNumberFormat="1" applyFont="1" applyFill="1" applyBorder="1" applyAlignment="1" applyProtection="1">
      <alignment horizontal="right"/>
      <protection/>
    </xf>
    <xf numFmtId="195" fontId="0" fillId="2" borderId="1" xfId="21" applyNumberFormat="1" applyFont="1" applyFill="1" applyBorder="1" applyAlignment="1" applyProtection="1">
      <alignment horizontal="right"/>
      <protection/>
    </xf>
    <xf numFmtId="195" fontId="0" fillId="2" borderId="13" xfId="21" applyNumberFormat="1" applyFont="1" applyFill="1" applyBorder="1" applyAlignment="1" applyProtection="1">
      <alignment horizontal="right"/>
      <protection/>
    </xf>
    <xf numFmtId="195" fontId="0" fillId="2" borderId="0" xfId="21" applyNumberFormat="1" applyFont="1" applyFill="1" applyBorder="1" applyAlignment="1" applyProtection="1" quotePrefix="1">
      <alignment horizontal="right"/>
      <protection/>
    </xf>
    <xf numFmtId="195" fontId="0" fillId="2" borderId="2" xfId="21" applyNumberFormat="1" applyFont="1" applyFill="1" applyBorder="1" applyAlignment="1" applyProtection="1">
      <alignment horizontal="right"/>
      <protection/>
    </xf>
    <xf numFmtId="195" fontId="0" fillId="2" borderId="15" xfId="21" applyNumberFormat="1" applyFont="1" applyFill="1" applyBorder="1" applyAlignment="1" applyProtection="1">
      <alignment horizontal="right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1" fillId="2" borderId="11" xfId="0" applyNumberFormat="1" applyFont="1" applyFill="1" applyBorder="1" applyAlignment="1" applyProtection="1">
      <alignment/>
      <protection/>
    </xf>
    <xf numFmtId="195" fontId="0" fillId="2" borderId="10" xfId="21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applyProtection="1">
      <alignment horizontal="right"/>
      <protection/>
    </xf>
    <xf numFmtId="195" fontId="0" fillId="2" borderId="1" xfId="21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/>
      <protection/>
    </xf>
    <xf numFmtId="195" fontId="0" fillId="2" borderId="13" xfId="21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>
      <alignment/>
    </xf>
    <xf numFmtId="164" fontId="1" fillId="2" borderId="0" xfId="0" applyNumberFormat="1" applyFont="1" applyFill="1" applyBorder="1" applyAlignment="1" applyProtection="1">
      <alignment horizontal="right"/>
      <protection/>
    </xf>
    <xf numFmtId="1" fontId="1" fillId="2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 applyProtection="1" quotePrefix="1">
      <alignment horizontal="centerContinuous"/>
      <protection/>
    </xf>
    <xf numFmtId="0" fontId="0" fillId="2" borderId="0" xfId="0" applyFont="1" applyFill="1" applyBorder="1" applyAlignment="1" applyProtection="1">
      <alignment horizontal="centerContinuous"/>
      <protection/>
    </xf>
    <xf numFmtId="164" fontId="0" fillId="2" borderId="0" xfId="0" applyNumberFormat="1" applyFont="1" applyFill="1" applyBorder="1" applyAlignment="1" applyProtection="1">
      <alignment horizontal="centerContinuous"/>
      <protection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0" fontId="0" fillId="2" borderId="1" xfId="0" applyFont="1" applyFill="1" applyBorder="1" applyAlignment="1">
      <alignment/>
    </xf>
    <xf numFmtId="0" fontId="20" fillId="2" borderId="9" xfId="0" applyFont="1" applyFill="1" applyBorder="1" applyAlignment="1" applyProtection="1">
      <alignment/>
      <protection/>
    </xf>
    <xf numFmtId="201" fontId="11" fillId="2" borderId="6" xfId="17" applyNumberFormat="1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164" fontId="11" fillId="2" borderId="0" xfId="17" applyNumberFormat="1" applyFont="1" applyFill="1" applyBorder="1" applyAlignment="1" applyProtection="1">
      <alignment/>
      <protection/>
    </xf>
    <xf numFmtId="164" fontId="12" fillId="2" borderId="0" xfId="17" applyNumberFormat="1" applyFont="1" applyFill="1" applyBorder="1" applyAlignment="1" applyProtection="1">
      <alignment/>
      <protection/>
    </xf>
    <xf numFmtId="201" fontId="11" fillId="2" borderId="0" xfId="17" applyNumberFormat="1" applyFont="1" applyFill="1" applyBorder="1" applyAlignment="1" applyProtection="1">
      <alignment/>
      <protection/>
    </xf>
    <xf numFmtId="201" fontId="12" fillId="2" borderId="0" xfId="17" applyNumberFormat="1" applyFont="1" applyFill="1" applyBorder="1" applyAlignment="1" applyProtection="1">
      <alignment/>
      <protection/>
    </xf>
    <xf numFmtId="201" fontId="11" fillId="2" borderId="11" xfId="17" applyNumberFormat="1" applyFont="1" applyFill="1" applyBorder="1" applyAlignment="1" applyProtection="1">
      <alignment/>
      <protection/>
    </xf>
    <xf numFmtId="195" fontId="12" fillId="2" borderId="12" xfId="21" applyNumberFormat="1" applyFont="1" applyFill="1" applyBorder="1" applyAlignment="1" applyProtection="1">
      <alignment/>
      <protection/>
    </xf>
    <xf numFmtId="0" fontId="12" fillId="2" borderId="0" xfId="0" applyFont="1" applyFill="1" applyAlignment="1">
      <alignment horizontal="centerContinuous"/>
    </xf>
    <xf numFmtId="196" fontId="11" fillId="2" borderId="0" xfId="17" applyNumberFormat="1" applyFont="1" applyFill="1" applyBorder="1" applyAlignment="1" applyProtection="1">
      <alignment horizontal="center"/>
      <protection/>
    </xf>
    <xf numFmtId="196" fontId="11" fillId="2" borderId="0" xfId="17" applyNumberFormat="1" applyFont="1" applyFill="1" applyBorder="1" applyAlignment="1" applyProtection="1">
      <alignment horizontal="centerContinuous"/>
      <protection/>
    </xf>
    <xf numFmtId="201" fontId="11" fillId="2" borderId="11" xfId="17" applyNumberFormat="1" applyFont="1" applyFill="1" applyBorder="1" applyAlignment="1" applyProtection="1">
      <alignment horizontal="centerContinuous"/>
      <protection/>
    </xf>
    <xf numFmtId="201" fontId="11" fillId="2" borderId="0" xfId="17" applyNumberFormat="1" applyFont="1" applyFill="1" applyBorder="1" applyAlignment="1" applyProtection="1">
      <alignment horizontal="centerContinuous"/>
      <protection/>
    </xf>
    <xf numFmtId="201" fontId="11" fillId="2" borderId="12" xfId="17" applyNumberFormat="1" applyFont="1" applyFill="1" applyBorder="1" applyAlignment="1" applyProtection="1">
      <alignment horizontal="centerContinuous"/>
      <protection/>
    </xf>
    <xf numFmtId="0" fontId="21" fillId="2" borderId="0" xfId="0" applyFont="1" applyFill="1" applyBorder="1" applyAlignment="1" applyProtection="1">
      <alignment/>
      <protection/>
    </xf>
    <xf numFmtId="1" fontId="14" fillId="2" borderId="0" xfId="0" applyNumberFormat="1" applyFont="1" applyFill="1" applyBorder="1" applyAlignment="1" applyProtection="1">
      <alignment horizontal="right"/>
      <protection/>
    </xf>
    <xf numFmtId="1" fontId="14" fillId="2" borderId="11" xfId="0" applyNumberFormat="1" applyFont="1" applyFill="1" applyBorder="1" applyAlignment="1" applyProtection="1">
      <alignment horizontal="right"/>
      <protection/>
    </xf>
    <xf numFmtId="196" fontId="14" fillId="2" borderId="0" xfId="0" applyNumberFormat="1" applyFont="1" applyFill="1" applyBorder="1" applyAlignment="1" applyProtection="1">
      <alignment horizontal="right"/>
      <protection/>
    </xf>
    <xf numFmtId="196" fontId="14" fillId="2" borderId="11" xfId="0" applyNumberFormat="1" applyFont="1" applyFill="1" applyBorder="1" applyAlignment="1" applyProtection="1">
      <alignment horizontal="right"/>
      <protection/>
    </xf>
    <xf numFmtId="0" fontId="14" fillId="2" borderId="12" xfId="0" applyFont="1" applyFill="1" applyBorder="1" applyAlignment="1" applyProtection="1">
      <alignment horizontal="right"/>
      <protection/>
    </xf>
    <xf numFmtId="195" fontId="0" fillId="2" borderId="11" xfId="21" applyNumberFormat="1" applyFont="1" applyFill="1" applyBorder="1" applyAlignment="1" applyProtection="1">
      <alignment/>
      <protection/>
    </xf>
    <xf numFmtId="195" fontId="0" fillId="2" borderId="12" xfId="21" applyNumberFormat="1" applyFont="1" applyFill="1" applyBorder="1" applyAlignment="1" applyProtection="1" quotePrefix="1">
      <alignment horizontal="right"/>
      <protection/>
    </xf>
    <xf numFmtId="201" fontId="1" fillId="2" borderId="11" xfId="17" applyNumberFormat="1" applyFont="1" applyFill="1" applyBorder="1" applyAlignment="1" applyProtection="1">
      <alignment/>
      <protection/>
    </xf>
    <xf numFmtId="214" fontId="12" fillId="2" borderId="0" xfId="21" applyNumberFormat="1" applyFont="1" applyFill="1" applyBorder="1" applyAlignment="1" applyProtection="1">
      <alignment horizontal="right"/>
      <protection/>
    </xf>
    <xf numFmtId="196" fontId="11" fillId="2" borderId="0" xfId="17" applyNumberFormat="1" applyFont="1" applyFill="1" applyBorder="1" applyAlignment="1" applyProtection="1">
      <alignment/>
      <protection/>
    </xf>
    <xf numFmtId="196" fontId="12" fillId="2" borderId="0" xfId="17" applyNumberFormat="1" applyFont="1" applyFill="1" applyBorder="1" applyAlignment="1" applyProtection="1">
      <alignment/>
      <protection/>
    </xf>
    <xf numFmtId="9" fontId="12" fillId="2" borderId="0" xfId="21" applyFont="1" applyFill="1" applyBorder="1" applyAlignment="1" applyProtection="1">
      <alignment horizontal="right"/>
      <protection/>
    </xf>
    <xf numFmtId="196" fontId="12" fillId="2" borderId="11" xfId="17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centerContinuous" vertical="top"/>
      <protection/>
    </xf>
    <xf numFmtId="0" fontId="12" fillId="2" borderId="0" xfId="0" applyFont="1" applyFill="1" applyAlignment="1">
      <alignment horizontal="centerContinuous" vertical="top"/>
    </xf>
    <xf numFmtId="164" fontId="0" fillId="2" borderId="0" xfId="21" applyNumberFormat="1" applyFont="1" applyFill="1" applyBorder="1" applyAlignment="1" applyProtection="1">
      <alignment horizontal="right"/>
      <protection/>
    </xf>
    <xf numFmtId="214" fontId="0" fillId="2" borderId="0" xfId="21" applyNumberFormat="1" applyFont="1" applyFill="1" applyBorder="1" applyAlignment="1" applyProtection="1">
      <alignment horizontal="right"/>
      <protection/>
    </xf>
    <xf numFmtId="196" fontId="0" fillId="2" borderId="6" xfId="17" applyNumberFormat="1" applyFont="1" applyFill="1" applyBorder="1" applyAlignment="1" applyProtection="1">
      <alignment/>
      <protection/>
    </xf>
    <xf numFmtId="195" fontId="0" fillId="2" borderId="9" xfId="21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214" fontId="0" fillId="2" borderId="1" xfId="21" applyNumberFormat="1" applyFont="1" applyFill="1" applyBorder="1" applyAlignment="1" applyProtection="1">
      <alignment horizontal="right"/>
      <protection/>
    </xf>
    <xf numFmtId="196" fontId="1" fillId="2" borderId="1" xfId="17" applyNumberFormat="1" applyFont="1" applyFill="1" applyBorder="1" applyAlignment="1" applyProtection="1">
      <alignment/>
      <protection/>
    </xf>
    <xf numFmtId="196" fontId="0" fillId="2" borderId="1" xfId="17" applyNumberFormat="1" applyFont="1" applyFill="1" applyBorder="1" applyAlignment="1" applyProtection="1">
      <alignment/>
      <protection/>
    </xf>
    <xf numFmtId="9" fontId="0" fillId="2" borderId="1" xfId="21" applyFont="1" applyFill="1" applyBorder="1" applyAlignment="1" applyProtection="1">
      <alignment horizontal="right"/>
      <protection/>
    </xf>
    <xf numFmtId="196" fontId="0" fillId="2" borderId="7" xfId="17" applyNumberFormat="1" applyFont="1" applyFill="1" applyBorder="1" applyAlignment="1" applyProtection="1">
      <alignment/>
      <protection/>
    </xf>
    <xf numFmtId="0" fontId="11" fillId="2" borderId="0" xfId="0" applyFont="1" applyFill="1" applyAlignment="1">
      <alignment horizontal="centerContinuous"/>
    </xf>
    <xf numFmtId="0" fontId="4" fillId="2" borderId="0" xfId="0" applyFont="1" applyFill="1" applyBorder="1" applyAlignment="1" applyProtection="1">
      <alignment horizontal="centerContinuous"/>
      <protection/>
    </xf>
    <xf numFmtId="214" fontId="0" fillId="2" borderId="0" xfId="21" applyNumberFormat="1" applyFont="1" applyFill="1" applyBorder="1" applyAlignment="1" applyProtection="1">
      <alignment horizontal="centerContinuous"/>
      <protection/>
    </xf>
    <xf numFmtId="196" fontId="1" fillId="2" borderId="0" xfId="17" applyNumberFormat="1" applyFont="1" applyFill="1" applyBorder="1" applyAlignment="1" applyProtection="1">
      <alignment horizontal="centerContinuous"/>
      <protection/>
    </xf>
    <xf numFmtId="196" fontId="0" fillId="2" borderId="0" xfId="17" applyNumberFormat="1" applyFont="1" applyFill="1" applyBorder="1" applyAlignment="1" applyProtection="1">
      <alignment horizontal="centerContinuous"/>
      <protection/>
    </xf>
    <xf numFmtId="9" fontId="0" fillId="2" borderId="0" xfId="21" applyFont="1" applyFill="1" applyBorder="1" applyAlignment="1" applyProtection="1">
      <alignment horizontal="centerContinuous"/>
      <protection/>
    </xf>
    <xf numFmtId="196" fontId="11" fillId="2" borderId="9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 quotePrefix="1">
      <alignment horizontal="right"/>
      <protection/>
    </xf>
    <xf numFmtId="1" fontId="0" fillId="2" borderId="0" xfId="0" applyNumberFormat="1" applyFont="1" applyFill="1" applyBorder="1" applyAlignment="1" applyProtection="1">
      <alignment horizontal="right"/>
      <protection/>
    </xf>
    <xf numFmtId="203" fontId="0" fillId="2" borderId="12" xfId="21" applyNumberFormat="1" applyFont="1" applyFill="1" applyBorder="1" applyAlignment="1" applyProtection="1">
      <alignment horizontal="right"/>
      <protection/>
    </xf>
    <xf numFmtId="164" fontId="0" fillId="2" borderId="2" xfId="17" applyNumberFormat="1" applyFont="1" applyFill="1" applyBorder="1" applyAlignment="1" applyProtection="1">
      <alignment horizontal="right"/>
      <protection/>
    </xf>
    <xf numFmtId="196" fontId="1" fillId="2" borderId="7" xfId="17" applyNumberFormat="1" applyFont="1" applyFill="1" applyBorder="1" applyAlignment="1" applyProtection="1">
      <alignment/>
      <protection/>
    </xf>
    <xf numFmtId="164" fontId="1" fillId="2" borderId="9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 applyProtection="1" quotePrefix="1">
      <alignment horizontal="center"/>
      <protection/>
    </xf>
    <xf numFmtId="0" fontId="1" fillId="2" borderId="9" xfId="0" applyFont="1" applyFill="1" applyBorder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/>
      <protection/>
    </xf>
    <xf numFmtId="164" fontId="0" fillId="2" borderId="9" xfId="0" applyNumberFormat="1" applyFont="1" applyFill="1" applyBorder="1" applyAlignment="1" applyProtection="1">
      <alignment/>
      <protection/>
    </xf>
    <xf numFmtId="164" fontId="0" fillId="2" borderId="10" xfId="0" applyNumberFormat="1" applyFont="1" applyFill="1" applyBorder="1" applyAlignment="1" applyProtection="1">
      <alignment/>
      <protection/>
    </xf>
    <xf numFmtId="164" fontId="14" fillId="2" borderId="0" xfId="0" applyNumberFormat="1" applyFont="1" applyFill="1" applyBorder="1" applyAlignment="1" applyProtection="1">
      <alignment horizontal="right"/>
      <protection/>
    </xf>
    <xf numFmtId="0" fontId="14" fillId="2" borderId="0" xfId="0" applyFont="1" applyFill="1" applyBorder="1" applyAlignment="1" applyProtection="1" quotePrefix="1">
      <alignment horizontal="center"/>
      <protection/>
    </xf>
    <xf numFmtId="0" fontId="13" fillId="2" borderId="0" xfId="0" applyFont="1" applyFill="1" applyBorder="1" applyAlignment="1" applyProtection="1">
      <alignment/>
      <protection/>
    </xf>
    <xf numFmtId="164" fontId="13" fillId="2" borderId="12" xfId="0" applyNumberFormat="1" applyFont="1" applyFill="1" applyBorder="1" applyAlignment="1" applyProtection="1">
      <alignment/>
      <protection/>
    </xf>
    <xf numFmtId="164" fontId="14" fillId="2" borderId="0" xfId="0" applyNumberFormat="1" applyFont="1" applyFill="1" applyBorder="1" applyAlignment="1" applyProtection="1">
      <alignment/>
      <protection/>
    </xf>
    <xf numFmtId="164" fontId="13" fillId="2" borderId="0" xfId="0" applyNumberFormat="1" applyFont="1" applyFill="1" applyBorder="1" applyAlignment="1" applyProtection="1">
      <alignment/>
      <protection/>
    </xf>
    <xf numFmtId="195" fontId="13" fillId="2" borderId="0" xfId="0" applyNumberFormat="1" applyFont="1" applyFill="1" applyBorder="1" applyAlignment="1" applyProtection="1">
      <alignment/>
      <protection/>
    </xf>
    <xf numFmtId="195" fontId="0" fillId="2" borderId="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 horizontal="right"/>
      <protection/>
    </xf>
    <xf numFmtId="164" fontId="0" fillId="2" borderId="12" xfId="0" applyNumberFormat="1" applyFont="1" applyFill="1" applyBorder="1" applyAlignment="1" applyProtection="1">
      <alignment/>
      <protection/>
    </xf>
    <xf numFmtId="164" fontId="0" fillId="2" borderId="2" xfId="0" applyNumberFormat="1" applyFont="1" applyFill="1" applyBorder="1" applyAlignment="1" applyProtection="1">
      <alignment horizontal="right"/>
      <protection/>
    </xf>
    <xf numFmtId="164" fontId="0" fillId="2" borderId="0" xfId="21" applyNumberFormat="1" applyFont="1" applyFill="1" applyBorder="1" applyAlignment="1" applyProtection="1">
      <alignment/>
      <protection/>
    </xf>
    <xf numFmtId="197" fontId="0" fillId="2" borderId="1" xfId="17" applyNumberFormat="1" applyFont="1" applyFill="1" applyBorder="1" applyAlignment="1" applyProtection="1">
      <alignment/>
      <protection/>
    </xf>
    <xf numFmtId="213" fontId="0" fillId="2" borderId="1" xfId="17" applyFont="1" applyFill="1" applyBorder="1" applyAlignment="1" applyProtection="1">
      <alignment/>
      <protection/>
    </xf>
    <xf numFmtId="164" fontId="0" fillId="2" borderId="13" xfId="17" applyNumberFormat="1" applyFont="1" applyFill="1" applyBorder="1" applyAlignment="1" applyProtection="1">
      <alignment/>
      <protection/>
    </xf>
    <xf numFmtId="0" fontId="15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2" xfId="0" applyNumberFormat="1" applyFont="1" applyBorder="1" applyAlignment="1">
      <alignment horizontal="right"/>
    </xf>
    <xf numFmtId="236" fontId="0" fillId="0" borderId="0" xfId="0" applyNumberFormat="1" applyFont="1" applyAlignment="1">
      <alignment horizontal="right"/>
    </xf>
    <xf numFmtId="236" fontId="0" fillId="0" borderId="0" xfId="0" applyNumberFormat="1" applyFont="1" applyAlignment="1">
      <alignment/>
    </xf>
    <xf numFmtId="236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6" xfId="0" applyFont="1" applyBorder="1" applyAlignment="1">
      <alignment/>
    </xf>
    <xf numFmtId="191" fontId="0" fillId="0" borderId="9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15" fontId="0" fillId="0" borderId="0" xfId="0" applyNumberFormat="1" applyBorder="1" applyAlignment="1" quotePrefix="1">
      <alignment horizontal="right"/>
    </xf>
    <xf numFmtId="0" fontId="3" fillId="0" borderId="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91" fontId="0" fillId="0" borderId="0" xfId="0" applyNumberFormat="1" applyFont="1" applyBorder="1" applyAlignment="1">
      <alignment horizontal="right"/>
    </xf>
    <xf numFmtId="0" fontId="11" fillId="2" borderId="9" xfId="0" applyFont="1" applyFill="1" applyBorder="1" applyAlignment="1" applyProtection="1">
      <alignment horizontal="center"/>
      <protection/>
    </xf>
    <xf numFmtId="0" fontId="11" fillId="2" borderId="6" xfId="0" applyFont="1" applyFill="1" applyBorder="1" applyAlignment="1" applyProtection="1">
      <alignment horizontal="center"/>
      <protection/>
    </xf>
    <xf numFmtId="0" fontId="11" fillId="2" borderId="10" xfId="0" applyFont="1" applyFill="1" applyBorder="1" applyAlignment="1" applyProtection="1">
      <alignment horizontal="center"/>
      <protection/>
    </xf>
    <xf numFmtId="176" fontId="11" fillId="2" borderId="9" xfId="0" applyNumberFormat="1" applyFont="1" applyFill="1" applyBorder="1" applyAlignment="1" applyProtection="1">
      <alignment horizontal="center"/>
      <protection/>
    </xf>
    <xf numFmtId="196" fontId="11" fillId="2" borderId="9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omma_Book2" xfId="17"/>
    <cellStyle name="Currency" xfId="18"/>
    <cellStyle name="Currency [0]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oggle:23200/Group%20Finance%20Common\New%20Business\2002\Q2_02\New%20Business%20Results%20Q2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"/>
      <sheetName val="Schedule 1"/>
      <sheetName val="Schedule 2"/>
      <sheetName val="Q on Q comparison"/>
      <sheetName val="Investment Comparison"/>
      <sheetName val="UK Summary"/>
      <sheetName val="Retail IFA"/>
      <sheetName val="Group Pensions"/>
      <sheetName val="Annuities IFA"/>
      <sheetName val="Pru Retail"/>
      <sheetName val="Pru Retail Gross"/>
      <sheetName val="FTF 2001"/>
      <sheetName val="UK - Scot Am"/>
      <sheetName val="UK - Collective Inv"/>
      <sheetName val="M&amp;G"/>
      <sheetName val="Egg"/>
      <sheetName val="Europe"/>
      <sheetName val="Jackson"/>
      <sheetName val="Asia"/>
      <sheetName val="Exchange Rates"/>
      <sheetName val="Graph Data"/>
      <sheetName val="Group Summary"/>
      <sheetName val="UK Graph"/>
      <sheetName val="JNL-SP"/>
      <sheetName val="Asia-WP"/>
    </sheetNames>
    <sheetDataSet>
      <sheetData sheetId="6">
        <row r="8">
          <cell r="B8" t="str">
            <v>Pensions Individual non-linked</v>
          </cell>
          <cell r="C8">
            <v>2.786012</v>
          </cell>
          <cell r="D8">
            <v>3.6845885000000007</v>
          </cell>
          <cell r="E8">
            <v>2.653755</v>
          </cell>
          <cell r="F8">
            <v>2.182836499999999</v>
          </cell>
          <cell r="G8">
            <v>2.786012</v>
          </cell>
          <cell r="H8">
            <v>6.470600500000001</v>
          </cell>
          <cell r="I8">
            <v>9.1243555</v>
          </cell>
          <cell r="J8">
            <v>11.307191999999999</v>
          </cell>
          <cell r="K8">
            <v>1.6955385</v>
          </cell>
          <cell r="L8">
            <v>1.9644615</v>
          </cell>
          <cell r="M8">
            <v>0</v>
          </cell>
          <cell r="N8">
            <v>0</v>
          </cell>
          <cell r="O8">
            <v>1.6955385</v>
          </cell>
          <cell r="P8">
            <v>3.66</v>
          </cell>
        </row>
        <row r="9">
          <cell r="B9" t="str">
            <v>Pen Ind non-linked stakeholder</v>
          </cell>
          <cell r="C9">
            <v>0</v>
          </cell>
          <cell r="D9">
            <v>0.141696</v>
          </cell>
          <cell r="E9">
            <v>0.7264655</v>
          </cell>
          <cell r="F9">
            <v>0.7381865000000001</v>
          </cell>
          <cell r="G9">
            <v>0</v>
          </cell>
          <cell r="H9">
            <v>0.141696</v>
          </cell>
          <cell r="I9">
            <v>0.8681615</v>
          </cell>
          <cell r="J9">
            <v>1.606348</v>
          </cell>
          <cell r="K9">
            <v>0.2588875</v>
          </cell>
          <cell r="L9">
            <v>0.21111249999999998</v>
          </cell>
          <cell r="M9">
            <v>0</v>
          </cell>
          <cell r="N9">
            <v>0</v>
          </cell>
          <cell r="O9">
            <v>0.2588875</v>
          </cell>
          <cell r="P9">
            <v>0.47</v>
          </cell>
        </row>
        <row r="10">
          <cell r="B10" t="str">
            <v>Pensions Individual linked</v>
          </cell>
          <cell r="C10">
            <v>12.164589</v>
          </cell>
          <cell r="D10">
            <v>13.935655500000003</v>
          </cell>
          <cell r="E10">
            <v>15.488084</v>
          </cell>
          <cell r="F10">
            <v>11.791140500000004</v>
          </cell>
          <cell r="G10">
            <v>12.164589</v>
          </cell>
          <cell r="H10">
            <v>26.100244500000002</v>
          </cell>
          <cell r="I10">
            <v>41.5883285</v>
          </cell>
          <cell r="J10">
            <v>53.37946900000001</v>
          </cell>
          <cell r="K10">
            <v>6.5810455</v>
          </cell>
          <cell r="L10">
            <v>7.028954499999999</v>
          </cell>
          <cell r="M10">
            <v>0</v>
          </cell>
          <cell r="N10">
            <v>0</v>
          </cell>
          <cell r="O10">
            <v>6.5810455</v>
          </cell>
          <cell r="P10">
            <v>13.61</v>
          </cell>
        </row>
        <row r="11">
          <cell r="B11" t="str">
            <v>Pens Ind linked stakeholder</v>
          </cell>
          <cell r="C11">
            <v>0</v>
          </cell>
          <cell r="D11">
            <v>0.141696</v>
          </cell>
          <cell r="E11">
            <v>0.7264655</v>
          </cell>
          <cell r="F11">
            <v>0.7381865000000001</v>
          </cell>
          <cell r="G11">
            <v>0</v>
          </cell>
          <cell r="H11">
            <v>0.141696</v>
          </cell>
          <cell r="I11">
            <v>0.8681615</v>
          </cell>
          <cell r="J11">
            <v>1.606348</v>
          </cell>
          <cell r="K11">
            <v>0.2588875</v>
          </cell>
          <cell r="L11">
            <v>0.21111249999999998</v>
          </cell>
          <cell r="M11">
            <v>0</v>
          </cell>
          <cell r="N11">
            <v>0</v>
          </cell>
          <cell r="O11">
            <v>0.2588875</v>
          </cell>
          <cell r="P11">
            <v>0.47</v>
          </cell>
        </row>
        <row r="12">
          <cell r="A12" t="str">
            <v>Individual Pensions</v>
          </cell>
          <cell r="C12">
            <v>14.950600999999999</v>
          </cell>
          <cell r="D12">
            <v>17.903636000000006</v>
          </cell>
          <cell r="E12">
            <v>19.594769999999997</v>
          </cell>
          <cell r="F12">
            <v>15.450350000000007</v>
          </cell>
          <cell r="G12">
            <v>14.950600999999999</v>
          </cell>
          <cell r="H12">
            <v>32.854237000000005</v>
          </cell>
          <cell r="I12">
            <v>52.449007</v>
          </cell>
          <cell r="J12">
            <v>67.89935700000001</v>
          </cell>
          <cell r="K12">
            <v>8.794359</v>
          </cell>
          <cell r="L12">
            <v>9.415640999999997</v>
          </cell>
          <cell r="M12">
            <v>0</v>
          </cell>
          <cell r="N12">
            <v>0</v>
          </cell>
          <cell r="O12">
            <v>8.794359</v>
          </cell>
          <cell r="P12">
            <v>18.209999999999997</v>
          </cell>
          <cell r="Q12">
            <v>0</v>
          </cell>
          <cell r="R12">
            <v>0</v>
          </cell>
        </row>
        <row r="13">
          <cell r="B13" t="str">
            <v>Pensions Corporate non linked</v>
          </cell>
          <cell r="C13">
            <v>1.503596</v>
          </cell>
          <cell r="D13">
            <v>2.026147</v>
          </cell>
          <cell r="E13">
            <v>2.4095145000000002</v>
          </cell>
          <cell r="F13">
            <v>1.0159655</v>
          </cell>
          <cell r="G13">
            <v>1.503596</v>
          </cell>
          <cell r="H13">
            <v>3.529743</v>
          </cell>
          <cell r="I13">
            <v>5.9392575</v>
          </cell>
          <cell r="J13">
            <v>6.955223</v>
          </cell>
          <cell r="K13">
            <v>1.785383</v>
          </cell>
          <cell r="L13">
            <v>1.094617</v>
          </cell>
          <cell r="M13">
            <v>0</v>
          </cell>
          <cell r="N13">
            <v>0</v>
          </cell>
          <cell r="O13">
            <v>1.785383</v>
          </cell>
          <cell r="P13">
            <v>2.88</v>
          </cell>
        </row>
        <row r="14">
          <cell r="B14" t="str">
            <v>Pensions Corporate linked</v>
          </cell>
          <cell r="C14">
            <v>2.34051</v>
          </cell>
          <cell r="D14">
            <v>2.1282370000000004</v>
          </cell>
          <cell r="E14">
            <v>5.164809499999999</v>
          </cell>
          <cell r="F14">
            <v>2.8089095000000004</v>
          </cell>
          <cell r="G14">
            <v>2.34051</v>
          </cell>
          <cell r="H14">
            <v>4.4687470000000005</v>
          </cell>
          <cell r="I14">
            <v>9.6335565</v>
          </cell>
          <cell r="J14">
            <v>12.442466</v>
          </cell>
          <cell r="K14">
            <v>5.240761</v>
          </cell>
          <cell r="L14">
            <v>1.259239</v>
          </cell>
          <cell r="M14">
            <v>0</v>
          </cell>
          <cell r="N14">
            <v>0</v>
          </cell>
          <cell r="O14">
            <v>5.240761</v>
          </cell>
          <cell r="P14">
            <v>6.5</v>
          </cell>
        </row>
        <row r="15">
          <cell r="A15" t="str">
            <v>Corporate Pensions</v>
          </cell>
          <cell r="C15">
            <v>3.844106</v>
          </cell>
          <cell r="D15">
            <v>4.154384</v>
          </cell>
          <cell r="E15">
            <v>7.574323999999999</v>
          </cell>
          <cell r="F15">
            <v>3.8248750000000005</v>
          </cell>
          <cell r="G15">
            <v>3.844106</v>
          </cell>
          <cell r="H15">
            <v>7.99849</v>
          </cell>
          <cell r="I15">
            <v>15.572814</v>
          </cell>
          <cell r="J15">
            <v>19.397689</v>
          </cell>
          <cell r="K15">
            <v>7.026144</v>
          </cell>
          <cell r="L15">
            <v>2.3538559999999986</v>
          </cell>
          <cell r="M15">
            <v>0</v>
          </cell>
          <cell r="N15">
            <v>0</v>
          </cell>
          <cell r="O15">
            <v>7.026144</v>
          </cell>
          <cell r="P15">
            <v>9.379999999999999</v>
          </cell>
          <cell r="Q15">
            <v>0</v>
          </cell>
          <cell r="R15">
            <v>0</v>
          </cell>
        </row>
        <row r="16">
          <cell r="B16" t="str">
            <v>Prudence Bond (non-linked)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Prudence Bond (linked)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Home Purchaser non linked</v>
          </cell>
          <cell r="C18">
            <v>1.046345</v>
          </cell>
          <cell r="D18">
            <v>1.0393219999999999</v>
          </cell>
          <cell r="E18">
            <v>0.18087100000000023</v>
          </cell>
          <cell r="F18">
            <v>0.02698899999999993</v>
          </cell>
          <cell r="G18">
            <v>1.046345</v>
          </cell>
          <cell r="H18">
            <v>2.085667</v>
          </cell>
          <cell r="I18">
            <v>2.266538</v>
          </cell>
          <cell r="J18">
            <v>2.293527</v>
          </cell>
          <cell r="K18">
            <v>0.035111</v>
          </cell>
          <cell r="L18">
            <v>0.024888999999999994</v>
          </cell>
          <cell r="M18">
            <v>0</v>
          </cell>
          <cell r="N18">
            <v>0</v>
          </cell>
          <cell r="O18">
            <v>0.035111</v>
          </cell>
          <cell r="P18">
            <v>0.06</v>
          </cell>
        </row>
        <row r="19">
          <cell r="B19" t="str">
            <v>Home Purchaser linked</v>
          </cell>
          <cell r="C19">
            <v>2.413799</v>
          </cell>
          <cell r="D19">
            <v>2.063763</v>
          </cell>
          <cell r="E19">
            <v>0.3142580000000006</v>
          </cell>
          <cell r="F19">
            <v>0.009859999999999758</v>
          </cell>
          <cell r="G19">
            <v>2.413799</v>
          </cell>
          <cell r="H19">
            <v>4.477562</v>
          </cell>
          <cell r="I19">
            <v>4.79182</v>
          </cell>
          <cell r="J19">
            <v>4.80168</v>
          </cell>
          <cell r="K19">
            <v>0.030566</v>
          </cell>
          <cell r="L19">
            <v>0.009434000000000001</v>
          </cell>
          <cell r="M19">
            <v>0</v>
          </cell>
          <cell r="N19">
            <v>0</v>
          </cell>
          <cell r="O19">
            <v>0.030566</v>
          </cell>
          <cell r="P19">
            <v>0.04</v>
          </cell>
        </row>
        <row r="20">
          <cell r="B20" t="str">
            <v>Other (non-linked)</v>
          </cell>
          <cell r="C20">
            <v>2.404094</v>
          </cell>
          <cell r="D20">
            <v>3.1413499999999996</v>
          </cell>
          <cell r="E20">
            <v>3.404365999999999</v>
          </cell>
          <cell r="F20">
            <v>3.1599860000000004</v>
          </cell>
          <cell r="G20">
            <v>2.404094</v>
          </cell>
          <cell r="H20">
            <v>5.545444</v>
          </cell>
          <cell r="I20">
            <v>8.94981</v>
          </cell>
          <cell r="J20">
            <v>12.109796</v>
          </cell>
          <cell r="K20">
            <v>2.66542</v>
          </cell>
          <cell r="L20">
            <v>3.08458</v>
          </cell>
          <cell r="M20">
            <v>0</v>
          </cell>
          <cell r="N20">
            <v>0</v>
          </cell>
          <cell r="O20">
            <v>2.66542</v>
          </cell>
          <cell r="P20">
            <v>5.75</v>
          </cell>
        </row>
        <row r="21">
          <cell r="B21" t="str">
            <v>Other (linked)</v>
          </cell>
          <cell r="C21">
            <v>1.976915</v>
          </cell>
          <cell r="D21">
            <v>1.7932290000000002</v>
          </cell>
          <cell r="E21">
            <v>1.7508045999999995</v>
          </cell>
          <cell r="F21">
            <v>1.9184460000000003</v>
          </cell>
          <cell r="G21">
            <v>1.976915</v>
          </cell>
          <cell r="H21">
            <v>3.770144</v>
          </cell>
          <cell r="I21">
            <v>5.5209486</v>
          </cell>
          <cell r="J21">
            <v>7.4393946</v>
          </cell>
          <cell r="K21">
            <v>1.3394036</v>
          </cell>
          <cell r="L21">
            <v>1.0105964</v>
          </cell>
          <cell r="M21">
            <v>0</v>
          </cell>
          <cell r="N21">
            <v>0</v>
          </cell>
          <cell r="O21">
            <v>1.3394036</v>
          </cell>
          <cell r="P21">
            <v>2.35</v>
          </cell>
        </row>
        <row r="22">
          <cell r="A22" t="str">
            <v>Life</v>
          </cell>
          <cell r="C22">
            <v>7.841153</v>
          </cell>
          <cell r="D22">
            <v>8.037664</v>
          </cell>
          <cell r="E22">
            <v>5.6502995999999985</v>
          </cell>
          <cell r="F22">
            <v>5.115281000000001</v>
          </cell>
          <cell r="G22">
            <v>7.841153</v>
          </cell>
          <cell r="H22">
            <v>15.878817</v>
          </cell>
          <cell r="I22">
            <v>21.5291166</v>
          </cell>
          <cell r="J22">
            <v>26.644397599999998</v>
          </cell>
          <cell r="K22">
            <v>4.0705006</v>
          </cell>
          <cell r="L22">
            <v>4.129499399999999</v>
          </cell>
          <cell r="M22">
            <v>0</v>
          </cell>
          <cell r="N22">
            <v>0</v>
          </cell>
          <cell r="O22">
            <v>4.0705006</v>
          </cell>
          <cell r="P22">
            <v>8.2</v>
          </cell>
          <cell r="Q22">
            <v>0</v>
          </cell>
          <cell r="R22">
            <v>0</v>
          </cell>
        </row>
        <row r="23">
          <cell r="B23" t="str">
            <v>Investment Products</v>
          </cell>
        </row>
        <row r="24">
          <cell r="A24" t="str">
            <v>Investment Products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Annuities - Internal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B26" t="str">
            <v>Annuities - External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Individual Annuities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Sub-Total</v>
          </cell>
          <cell r="C28">
            <v>26.63586</v>
          </cell>
          <cell r="D28">
            <v>30.095684</v>
          </cell>
          <cell r="E28">
            <v>32.8193936</v>
          </cell>
          <cell r="F28">
            <v>24.39050600000001</v>
          </cell>
          <cell r="G28">
            <v>26.63586</v>
          </cell>
          <cell r="H28">
            <v>56.731544</v>
          </cell>
          <cell r="I28">
            <v>89.5509376</v>
          </cell>
          <cell r="J28">
            <v>113.94144360000001</v>
          </cell>
          <cell r="K28">
            <v>19.8910036</v>
          </cell>
          <cell r="L28">
            <v>15.89899639999999</v>
          </cell>
          <cell r="M28">
            <v>0</v>
          </cell>
          <cell r="N28">
            <v>0</v>
          </cell>
          <cell r="O28">
            <v>19.8910036</v>
          </cell>
          <cell r="P28">
            <v>35.78999999999999</v>
          </cell>
          <cell r="Q28">
            <v>0</v>
          </cell>
          <cell r="R28">
            <v>0</v>
          </cell>
        </row>
        <row r="29">
          <cell r="B29" t="str">
            <v>DSS Rebates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DSS Rebates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Total</v>
          </cell>
          <cell r="C31">
            <v>26.63586</v>
          </cell>
          <cell r="D31">
            <v>30.095684</v>
          </cell>
          <cell r="E31">
            <v>32.8193936</v>
          </cell>
          <cell r="F31">
            <v>24.39050600000001</v>
          </cell>
          <cell r="G31">
            <v>26.63586</v>
          </cell>
          <cell r="H31">
            <v>56.731544</v>
          </cell>
          <cell r="I31">
            <v>89.5509376</v>
          </cell>
          <cell r="J31">
            <v>113.94144360000001</v>
          </cell>
          <cell r="K31">
            <v>19.8910036</v>
          </cell>
          <cell r="L31">
            <v>15.89899639999999</v>
          </cell>
          <cell r="M31">
            <v>0</v>
          </cell>
          <cell r="N31">
            <v>0</v>
          </cell>
          <cell r="O31">
            <v>19.8910036</v>
          </cell>
          <cell r="P31">
            <v>35.78999999999999</v>
          </cell>
          <cell r="Q31">
            <v>0</v>
          </cell>
          <cell r="R31">
            <v>0</v>
          </cell>
        </row>
        <row r="34">
          <cell r="B34" t="str">
            <v>Pensions Individual non-linked</v>
          </cell>
          <cell r="C34">
            <v>19.450664500000002</v>
          </cell>
          <cell r="D34">
            <v>32.04265899999999</v>
          </cell>
          <cell r="E34">
            <v>16.942808500000005</v>
          </cell>
          <cell r="F34">
            <v>18.002883499999996</v>
          </cell>
          <cell r="G34">
            <v>19.450664500000002</v>
          </cell>
          <cell r="H34">
            <v>51.493323499999995</v>
          </cell>
          <cell r="I34">
            <v>68.436132</v>
          </cell>
          <cell r="J34">
            <v>86.4390155</v>
          </cell>
          <cell r="K34">
            <v>6.4445885</v>
          </cell>
          <cell r="L34">
            <v>3.425411499999999</v>
          </cell>
          <cell r="M34">
            <v>0</v>
          </cell>
          <cell r="N34">
            <v>0</v>
          </cell>
          <cell r="O34">
            <v>6.4445885</v>
          </cell>
          <cell r="P34">
            <v>9.87</v>
          </cell>
        </row>
        <row r="35">
          <cell r="B35" t="str">
            <v>Pen Ind non-linked stakeholder</v>
          </cell>
          <cell r="C35">
            <v>0</v>
          </cell>
          <cell r="D35">
            <v>0.0748165</v>
          </cell>
          <cell r="E35">
            <v>0.578118</v>
          </cell>
          <cell r="F35">
            <v>0.5989969999999999</v>
          </cell>
          <cell r="G35">
            <v>0</v>
          </cell>
          <cell r="H35">
            <v>0.0748165</v>
          </cell>
          <cell r="I35">
            <v>0.6529345</v>
          </cell>
          <cell r="J35">
            <v>1.2519315</v>
          </cell>
          <cell r="K35">
            <v>0.6893455</v>
          </cell>
          <cell r="L35">
            <v>0.47065449999999986</v>
          </cell>
          <cell r="M35">
            <v>0</v>
          </cell>
          <cell r="N35">
            <v>0</v>
          </cell>
          <cell r="O35">
            <v>0.6893455</v>
          </cell>
          <cell r="P35">
            <v>1.16</v>
          </cell>
        </row>
        <row r="36">
          <cell r="B36" t="str">
            <v>Pensions Individual linked</v>
          </cell>
          <cell r="C36">
            <v>34.6860175</v>
          </cell>
          <cell r="D36">
            <v>43.338795</v>
          </cell>
          <cell r="E36">
            <v>21.447378499999992</v>
          </cell>
          <cell r="F36">
            <v>30.554888500000033</v>
          </cell>
          <cell r="G36">
            <v>34.6860175</v>
          </cell>
          <cell r="H36">
            <v>78.0248125</v>
          </cell>
          <cell r="I36">
            <v>99.472191</v>
          </cell>
          <cell r="J36">
            <v>130.0270795</v>
          </cell>
          <cell r="K36">
            <v>24.419254499999997</v>
          </cell>
          <cell r="L36">
            <v>20.010745500000002</v>
          </cell>
          <cell r="M36">
            <v>0</v>
          </cell>
          <cell r="N36">
            <v>0</v>
          </cell>
          <cell r="O36">
            <v>24.419254499999997</v>
          </cell>
          <cell r="P36">
            <v>44.43</v>
          </cell>
        </row>
        <row r="37">
          <cell r="B37" t="str">
            <v>Pens Ind linked stakeholder</v>
          </cell>
          <cell r="C37">
            <v>0</v>
          </cell>
          <cell r="D37">
            <v>0.0748165</v>
          </cell>
          <cell r="E37">
            <v>0.578118</v>
          </cell>
          <cell r="F37">
            <v>0.5989969999999999</v>
          </cell>
          <cell r="G37">
            <v>0</v>
          </cell>
          <cell r="H37">
            <v>0.0748165</v>
          </cell>
          <cell r="I37">
            <v>0.6529345</v>
          </cell>
          <cell r="J37">
            <v>1.2519315</v>
          </cell>
          <cell r="K37">
            <v>0.6893455</v>
          </cell>
          <cell r="L37">
            <v>0.47065449999999986</v>
          </cell>
          <cell r="M37">
            <v>0</v>
          </cell>
          <cell r="N37">
            <v>0</v>
          </cell>
          <cell r="O37">
            <v>0.6893455</v>
          </cell>
          <cell r="P37">
            <v>1.16</v>
          </cell>
        </row>
        <row r="38">
          <cell r="A38" t="str">
            <v>Individual Pensions</v>
          </cell>
          <cell r="C38">
            <v>54.136682</v>
          </cell>
          <cell r="D38">
            <v>75.53108699999999</v>
          </cell>
          <cell r="E38">
            <v>39.546423000000004</v>
          </cell>
          <cell r="F38">
            <v>49.75576600000002</v>
          </cell>
          <cell r="G38">
            <v>54.136682</v>
          </cell>
          <cell r="H38">
            <v>129.667769</v>
          </cell>
          <cell r="I38">
            <v>169.214192</v>
          </cell>
          <cell r="J38">
            <v>218.96995800000002</v>
          </cell>
          <cell r="K38">
            <v>32.242534</v>
          </cell>
          <cell r="L38">
            <v>24.377466</v>
          </cell>
          <cell r="M38">
            <v>0</v>
          </cell>
          <cell r="N38">
            <v>0</v>
          </cell>
          <cell r="O38">
            <v>32.242534</v>
          </cell>
          <cell r="P38">
            <v>56.62</v>
          </cell>
          <cell r="Q38">
            <v>0</v>
          </cell>
          <cell r="R38">
            <v>0</v>
          </cell>
        </row>
        <row r="39">
          <cell r="B39" t="str">
            <v>Pensions Corporate non linked</v>
          </cell>
          <cell r="C39">
            <v>10.252587</v>
          </cell>
          <cell r="D39">
            <v>9.841982</v>
          </cell>
          <cell r="E39">
            <v>11.0401015</v>
          </cell>
          <cell r="F39">
            <v>12.432947000000004</v>
          </cell>
          <cell r="G39">
            <v>10.252587</v>
          </cell>
          <cell r="H39">
            <v>20.094569</v>
          </cell>
          <cell r="I39">
            <v>31.1346705</v>
          </cell>
          <cell r="J39">
            <v>43.567617500000004</v>
          </cell>
          <cell r="K39">
            <v>12.398811</v>
          </cell>
          <cell r="L39">
            <v>18.561189</v>
          </cell>
          <cell r="M39">
            <v>0</v>
          </cell>
          <cell r="N39">
            <v>0</v>
          </cell>
          <cell r="O39">
            <v>12.398811</v>
          </cell>
          <cell r="P39">
            <v>30.96</v>
          </cell>
        </row>
        <row r="40">
          <cell r="B40" t="str">
            <v>Pensions Corporate linked</v>
          </cell>
          <cell r="C40">
            <v>7.056184</v>
          </cell>
          <cell r="D40">
            <v>5.4516480000000005</v>
          </cell>
          <cell r="E40">
            <v>6.6906085</v>
          </cell>
          <cell r="F40">
            <v>18.831024000000003</v>
          </cell>
          <cell r="G40">
            <v>7.056184</v>
          </cell>
          <cell r="H40">
            <v>12.507832</v>
          </cell>
          <cell r="I40">
            <v>19.1984405</v>
          </cell>
          <cell r="J40">
            <v>38.0294645</v>
          </cell>
          <cell r="K40">
            <v>7.8198479999999995</v>
          </cell>
          <cell r="L40">
            <v>12.990151999999998</v>
          </cell>
          <cell r="M40">
            <v>0</v>
          </cell>
          <cell r="N40">
            <v>0</v>
          </cell>
          <cell r="O40">
            <v>7.8198479999999995</v>
          </cell>
          <cell r="P40">
            <v>20.81</v>
          </cell>
        </row>
        <row r="41">
          <cell r="A41" t="str">
            <v>Corporate Pensions</v>
          </cell>
          <cell r="C41">
            <v>17.308771</v>
          </cell>
          <cell r="D41">
            <v>15.29363</v>
          </cell>
          <cell r="E41">
            <v>17.730710000000002</v>
          </cell>
          <cell r="F41">
            <v>31.26397099999999</v>
          </cell>
          <cell r="G41">
            <v>17.308771</v>
          </cell>
          <cell r="H41">
            <v>32.602401</v>
          </cell>
          <cell r="I41">
            <v>50.333111</v>
          </cell>
          <cell r="J41">
            <v>81.597082</v>
          </cell>
          <cell r="K41">
            <v>20.218659</v>
          </cell>
          <cell r="L41">
            <v>31.551340999999997</v>
          </cell>
          <cell r="M41">
            <v>0</v>
          </cell>
          <cell r="N41">
            <v>0</v>
          </cell>
          <cell r="O41">
            <v>20.218659</v>
          </cell>
          <cell r="P41">
            <v>51.769999999999996</v>
          </cell>
          <cell r="Q41">
            <v>0</v>
          </cell>
          <cell r="R41">
            <v>0</v>
          </cell>
        </row>
        <row r="42">
          <cell r="B42" t="str">
            <v>Prudence Bond (non-linked)</v>
          </cell>
          <cell r="C42">
            <v>335.8</v>
          </cell>
          <cell r="D42">
            <v>354.3322809999999</v>
          </cell>
          <cell r="E42">
            <v>534.459413</v>
          </cell>
          <cell r="F42">
            <v>748.9118290000001</v>
          </cell>
          <cell r="G42">
            <v>335.8</v>
          </cell>
          <cell r="H42">
            <v>690.1322809999999</v>
          </cell>
          <cell r="I42">
            <v>1224.591694</v>
          </cell>
          <cell r="J42">
            <v>1973.503523</v>
          </cell>
          <cell r="K42">
            <v>717.784963</v>
          </cell>
          <cell r="L42">
            <v>461.82503699999995</v>
          </cell>
          <cell r="M42">
            <v>0</v>
          </cell>
          <cell r="N42">
            <v>0</v>
          </cell>
          <cell r="O42">
            <v>717.784963</v>
          </cell>
          <cell r="P42">
            <v>1179.61</v>
          </cell>
        </row>
        <row r="43">
          <cell r="B43" t="str">
            <v>Prudence Bond (linked)</v>
          </cell>
          <cell r="C43">
            <v>1.67743</v>
          </cell>
          <cell r="D43">
            <v>0</v>
          </cell>
          <cell r="E43">
            <v>0</v>
          </cell>
          <cell r="F43">
            <v>0</v>
          </cell>
          <cell r="G43">
            <v>1.67743</v>
          </cell>
          <cell r="H43">
            <v>1.67743</v>
          </cell>
          <cell r="I43">
            <v>1.67743</v>
          </cell>
          <cell r="J43">
            <v>1.67743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 t="str">
            <v>Other (non-linked)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Other (linked)</v>
          </cell>
          <cell r="C45">
            <v>65.88009600000001</v>
          </cell>
          <cell r="D45">
            <v>76.534256</v>
          </cell>
          <cell r="E45">
            <v>95.09186857</v>
          </cell>
          <cell r="F45">
            <v>84.54814647</v>
          </cell>
          <cell r="G45">
            <v>65.88009600000001</v>
          </cell>
          <cell r="H45">
            <v>142.414352</v>
          </cell>
          <cell r="I45">
            <v>237.50622057</v>
          </cell>
          <cell r="J45">
            <v>322.05436704</v>
          </cell>
          <cell r="K45">
            <v>76.719582</v>
          </cell>
          <cell r="L45">
            <v>93.250418</v>
          </cell>
          <cell r="M45">
            <v>0</v>
          </cell>
          <cell r="N45">
            <v>0</v>
          </cell>
          <cell r="O45">
            <v>76.719582</v>
          </cell>
          <cell r="P45">
            <v>169.97</v>
          </cell>
        </row>
        <row r="46">
          <cell r="A46" t="str">
            <v>Life</v>
          </cell>
          <cell r="C46">
            <v>403.357526</v>
          </cell>
          <cell r="D46">
            <v>430.8665369999999</v>
          </cell>
          <cell r="E46">
            <v>629.5512815700001</v>
          </cell>
          <cell r="F46">
            <v>833.4599754700002</v>
          </cell>
          <cell r="G46">
            <v>403.357526</v>
          </cell>
          <cell r="H46">
            <v>834.2240629999999</v>
          </cell>
          <cell r="I46">
            <v>1463.77534457</v>
          </cell>
          <cell r="J46">
            <v>2297.2353200400003</v>
          </cell>
          <cell r="K46">
            <v>794.504545</v>
          </cell>
          <cell r="L46">
            <v>555.0754549999999</v>
          </cell>
          <cell r="M46">
            <v>0</v>
          </cell>
          <cell r="N46">
            <v>0</v>
          </cell>
          <cell r="O46">
            <v>794.504545</v>
          </cell>
          <cell r="P46">
            <v>1349.58</v>
          </cell>
          <cell r="Q46">
            <v>0</v>
          </cell>
          <cell r="R46">
            <v>0</v>
          </cell>
        </row>
        <row r="47">
          <cell r="B47" t="str">
            <v>Investment Products</v>
          </cell>
        </row>
        <row r="48">
          <cell r="A48" t="str">
            <v>Investment Products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Annuities - Internal</v>
          </cell>
          <cell r="C49">
            <v>30.9772</v>
          </cell>
          <cell r="D49">
            <v>35.319215</v>
          </cell>
          <cell r="E49">
            <v>34.303585</v>
          </cell>
          <cell r="F49">
            <v>38.5</v>
          </cell>
          <cell r="G49">
            <v>30.9772</v>
          </cell>
          <cell r="H49">
            <v>66.296415</v>
          </cell>
          <cell r="I49">
            <v>100.6</v>
          </cell>
          <cell r="J49">
            <v>139.1</v>
          </cell>
          <cell r="K49">
            <v>44.54083</v>
          </cell>
          <cell r="L49">
            <v>32.189170000000004</v>
          </cell>
          <cell r="M49">
            <v>0</v>
          </cell>
          <cell r="N49">
            <v>0</v>
          </cell>
          <cell r="O49">
            <v>44.54083</v>
          </cell>
          <cell r="P49">
            <v>76.73</v>
          </cell>
        </row>
        <row r="50">
          <cell r="B50" t="str">
            <v>Annuities - External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Individual Annuities</v>
          </cell>
          <cell r="C51">
            <v>30.9772</v>
          </cell>
          <cell r="D51">
            <v>35.319215</v>
          </cell>
          <cell r="E51">
            <v>34.303585</v>
          </cell>
          <cell r="F51">
            <v>38.5</v>
          </cell>
          <cell r="G51">
            <v>30.9772</v>
          </cell>
          <cell r="H51">
            <v>66.296415</v>
          </cell>
          <cell r="I51">
            <v>100.6</v>
          </cell>
          <cell r="J51">
            <v>139.1</v>
          </cell>
          <cell r="K51">
            <v>44.54083</v>
          </cell>
          <cell r="L51">
            <v>32.189170000000004</v>
          </cell>
          <cell r="M51">
            <v>0</v>
          </cell>
          <cell r="N51">
            <v>0</v>
          </cell>
          <cell r="O51">
            <v>44.54083</v>
          </cell>
          <cell r="P51">
            <v>76.73</v>
          </cell>
          <cell r="Q51">
            <v>0</v>
          </cell>
          <cell r="R51">
            <v>0</v>
          </cell>
        </row>
        <row r="52">
          <cell r="A52" t="str">
            <v>Sub-Total</v>
          </cell>
          <cell r="C52">
            <v>505.780179</v>
          </cell>
          <cell r="D52">
            <v>557.010469</v>
          </cell>
          <cell r="E52">
            <v>721.13199957</v>
          </cell>
          <cell r="F52">
            <v>952.9797124700009</v>
          </cell>
          <cell r="G52">
            <v>505.780179</v>
          </cell>
          <cell r="H52">
            <v>1062.790648</v>
          </cell>
          <cell r="I52">
            <v>1783.92264757</v>
          </cell>
          <cell r="J52">
            <v>2736.9023600400005</v>
          </cell>
          <cell r="K52">
            <v>891.506568</v>
          </cell>
          <cell r="L52">
            <v>643.1934319999998</v>
          </cell>
          <cell r="M52">
            <v>0</v>
          </cell>
          <cell r="N52">
            <v>0</v>
          </cell>
          <cell r="O52">
            <v>891.506568</v>
          </cell>
          <cell r="P52">
            <v>1534.6999999999998</v>
          </cell>
          <cell r="Q52">
            <v>0</v>
          </cell>
          <cell r="R52">
            <v>0</v>
          </cell>
        </row>
        <row r="53">
          <cell r="B53" t="str">
            <v>DSS Rebates</v>
          </cell>
          <cell r="C53">
            <v>55</v>
          </cell>
          <cell r="D53">
            <v>0</v>
          </cell>
          <cell r="E53">
            <v>0</v>
          </cell>
          <cell r="F53">
            <v>9.099999999999994</v>
          </cell>
          <cell r="G53">
            <v>55</v>
          </cell>
          <cell r="H53">
            <v>55</v>
          </cell>
          <cell r="I53">
            <v>55</v>
          </cell>
          <cell r="J53">
            <v>64.1</v>
          </cell>
          <cell r="K53">
            <v>45</v>
          </cell>
          <cell r="L53">
            <v>0</v>
          </cell>
          <cell r="M53">
            <v>0</v>
          </cell>
          <cell r="N53">
            <v>0</v>
          </cell>
          <cell r="O53">
            <v>45</v>
          </cell>
          <cell r="P53">
            <v>45</v>
          </cell>
        </row>
        <row r="54">
          <cell r="A54" t="str">
            <v>DSS Rebates</v>
          </cell>
          <cell r="C54">
            <v>55</v>
          </cell>
          <cell r="D54">
            <v>0</v>
          </cell>
          <cell r="E54">
            <v>0</v>
          </cell>
          <cell r="F54">
            <v>9.099999999999994</v>
          </cell>
          <cell r="G54">
            <v>55</v>
          </cell>
          <cell r="H54">
            <v>55</v>
          </cell>
          <cell r="I54">
            <v>55</v>
          </cell>
          <cell r="J54">
            <v>64.1</v>
          </cell>
          <cell r="K54">
            <v>45</v>
          </cell>
          <cell r="L54">
            <v>0</v>
          </cell>
          <cell r="M54">
            <v>0</v>
          </cell>
          <cell r="N54">
            <v>0</v>
          </cell>
          <cell r="O54">
            <v>45</v>
          </cell>
          <cell r="P54">
            <v>45</v>
          </cell>
          <cell r="Q54">
            <v>0</v>
          </cell>
          <cell r="R54">
            <v>0</v>
          </cell>
        </row>
        <row r="55">
          <cell r="A55" t="str">
            <v>Total</v>
          </cell>
          <cell r="C55">
            <v>560.780179</v>
          </cell>
          <cell r="D55">
            <v>557.010469</v>
          </cell>
          <cell r="E55">
            <v>721.13199957</v>
          </cell>
          <cell r="F55">
            <v>962.0797124700008</v>
          </cell>
          <cell r="G55">
            <v>560.780179</v>
          </cell>
          <cell r="H55">
            <v>1117.790648</v>
          </cell>
          <cell r="I55">
            <v>1838.92264757</v>
          </cell>
          <cell r="J55">
            <v>2801.0023600400004</v>
          </cell>
          <cell r="K55">
            <v>936.506568</v>
          </cell>
          <cell r="L55">
            <v>643.1934319999998</v>
          </cell>
          <cell r="M55">
            <v>0</v>
          </cell>
          <cell r="N55">
            <v>0</v>
          </cell>
          <cell r="O55">
            <v>936.506568</v>
          </cell>
          <cell r="P55">
            <v>1579.6999999999998</v>
          </cell>
          <cell r="Q55">
            <v>0</v>
          </cell>
          <cell r="R55">
            <v>0</v>
          </cell>
        </row>
      </sheetData>
      <sheetData sheetId="7">
        <row r="8">
          <cell r="B8" t="str">
            <v>Pensions Individual non-linked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>Pensions Individual linked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Individual Pensions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Stakeholder</v>
          </cell>
          <cell r="C11">
            <v>0</v>
          </cell>
          <cell r="D11">
            <v>0.004</v>
          </cell>
          <cell r="E11">
            <v>1.216</v>
          </cell>
          <cell r="F11">
            <v>1.1700000000000002</v>
          </cell>
          <cell r="G11">
            <v>0</v>
          </cell>
          <cell r="H11">
            <v>0.004</v>
          </cell>
          <cell r="I11">
            <v>1.22</v>
          </cell>
          <cell r="J11">
            <v>2.39</v>
          </cell>
          <cell r="K11">
            <v>1.444</v>
          </cell>
          <cell r="L11">
            <v>2.3770000000000002</v>
          </cell>
          <cell r="M11">
            <v>0</v>
          </cell>
          <cell r="N11">
            <v>0</v>
          </cell>
          <cell r="O11">
            <v>1.444</v>
          </cell>
          <cell r="P11">
            <v>3.821</v>
          </cell>
        </row>
        <row r="12">
          <cell r="B12" t="str">
            <v>Pensions Corporate non-linked</v>
          </cell>
          <cell r="C12">
            <v>32.56</v>
          </cell>
          <cell r="D12">
            <v>33.739999999999995</v>
          </cell>
          <cell r="E12">
            <v>29.299999999999997</v>
          </cell>
          <cell r="F12">
            <v>11.120000000000005</v>
          </cell>
          <cell r="G12">
            <v>32.56</v>
          </cell>
          <cell r="H12">
            <v>66.3</v>
          </cell>
          <cell r="I12">
            <v>95.6</v>
          </cell>
          <cell r="J12">
            <v>106.72</v>
          </cell>
          <cell r="K12">
            <v>17.744</v>
          </cell>
          <cell r="L12">
            <v>22.070999999999998</v>
          </cell>
          <cell r="M12">
            <v>0</v>
          </cell>
          <cell r="N12">
            <v>0</v>
          </cell>
          <cell r="O12">
            <v>17.744</v>
          </cell>
          <cell r="P12">
            <v>39.815</v>
          </cell>
        </row>
        <row r="13">
          <cell r="B13" t="str">
            <v>Pensions Corporate linked</v>
          </cell>
          <cell r="C13">
            <v>3.2</v>
          </cell>
          <cell r="D13">
            <v>2.79</v>
          </cell>
          <cell r="E13">
            <v>1.8599999999999994</v>
          </cell>
          <cell r="F13">
            <v>14.32</v>
          </cell>
          <cell r="G13">
            <v>3.2</v>
          </cell>
          <cell r="H13">
            <v>5.99</v>
          </cell>
          <cell r="I13">
            <v>7.85</v>
          </cell>
          <cell r="J13">
            <v>22.169999999999998</v>
          </cell>
          <cell r="K13">
            <v>4.23</v>
          </cell>
          <cell r="L13">
            <v>5.686999999999999</v>
          </cell>
          <cell r="M13">
            <v>0</v>
          </cell>
          <cell r="N13">
            <v>0</v>
          </cell>
          <cell r="O13">
            <v>4.23</v>
          </cell>
          <cell r="P13">
            <v>9.917</v>
          </cell>
        </row>
        <row r="14">
          <cell r="A14" t="str">
            <v>Corporate Pensions</v>
          </cell>
          <cell r="C14">
            <v>35.760000000000005</v>
          </cell>
          <cell r="D14">
            <v>36.53399999999999</v>
          </cell>
          <cell r="E14">
            <v>32.37599999999999</v>
          </cell>
          <cell r="F14">
            <v>26.610000000000014</v>
          </cell>
          <cell r="G14">
            <v>35.760000000000005</v>
          </cell>
          <cell r="H14">
            <v>72.294</v>
          </cell>
          <cell r="I14">
            <v>104.66999999999999</v>
          </cell>
          <cell r="J14">
            <v>131.28</v>
          </cell>
          <cell r="K14">
            <v>23.418</v>
          </cell>
          <cell r="L14">
            <v>30.134999999999998</v>
          </cell>
          <cell r="M14">
            <v>0</v>
          </cell>
          <cell r="N14">
            <v>0</v>
          </cell>
          <cell r="O14">
            <v>23.418</v>
          </cell>
          <cell r="P14">
            <v>53.553</v>
          </cell>
          <cell r="Q14">
            <v>0</v>
          </cell>
          <cell r="R14">
            <v>0</v>
          </cell>
        </row>
        <row r="15">
          <cell r="B15" t="str">
            <v>Other (non-linked)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Other (linked)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Life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Investment Products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Investment Products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Annuities - Internal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Individual Annuities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Sub-Total</v>
          </cell>
          <cell r="C22">
            <v>35.760000000000005</v>
          </cell>
          <cell r="D22">
            <v>36.53399999999999</v>
          </cell>
          <cell r="E22">
            <v>32.37599999999999</v>
          </cell>
          <cell r="F22">
            <v>26.610000000000014</v>
          </cell>
          <cell r="G22">
            <v>35.760000000000005</v>
          </cell>
          <cell r="H22">
            <v>72.294</v>
          </cell>
          <cell r="I22">
            <v>104.66999999999999</v>
          </cell>
          <cell r="J22">
            <v>131.28</v>
          </cell>
          <cell r="K22">
            <v>23.418</v>
          </cell>
          <cell r="L22">
            <v>30.134999999999998</v>
          </cell>
          <cell r="M22">
            <v>0</v>
          </cell>
          <cell r="N22">
            <v>0</v>
          </cell>
          <cell r="O22">
            <v>23.418</v>
          </cell>
          <cell r="P22">
            <v>53.553</v>
          </cell>
          <cell r="Q22">
            <v>0</v>
          </cell>
          <cell r="R22">
            <v>0</v>
          </cell>
        </row>
        <row r="23">
          <cell r="B23" t="str">
            <v>DSS Rebates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DSS Rebates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Total</v>
          </cell>
          <cell r="C25">
            <v>35.760000000000005</v>
          </cell>
          <cell r="D25">
            <v>36.53399999999999</v>
          </cell>
          <cell r="E25">
            <v>32.37599999999999</v>
          </cell>
          <cell r="F25">
            <v>26.610000000000014</v>
          </cell>
          <cell r="G25">
            <v>35.760000000000005</v>
          </cell>
          <cell r="H25">
            <v>72.294</v>
          </cell>
          <cell r="I25">
            <v>104.66999999999999</v>
          </cell>
          <cell r="J25">
            <v>131.28</v>
          </cell>
          <cell r="K25">
            <v>23.418</v>
          </cell>
          <cell r="L25">
            <v>30.134999999999998</v>
          </cell>
          <cell r="M25">
            <v>0</v>
          </cell>
          <cell r="N25">
            <v>0</v>
          </cell>
          <cell r="O25">
            <v>23.418</v>
          </cell>
          <cell r="P25">
            <v>53.553</v>
          </cell>
          <cell r="Q25">
            <v>0</v>
          </cell>
          <cell r="R25">
            <v>0</v>
          </cell>
        </row>
        <row r="28">
          <cell r="B28" t="str">
            <v>Pensions Individual non-linked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Pensions Individual linked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Individual Pensions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Stakeholder</v>
          </cell>
          <cell r="C31">
            <v>0</v>
          </cell>
          <cell r="D31">
            <v>0.11</v>
          </cell>
          <cell r="E31">
            <v>0.36</v>
          </cell>
          <cell r="F31">
            <v>1.7600000000000002</v>
          </cell>
          <cell r="G31">
            <v>0</v>
          </cell>
          <cell r="H31">
            <v>0.11</v>
          </cell>
          <cell r="I31">
            <v>0.47</v>
          </cell>
          <cell r="J31">
            <v>2.23</v>
          </cell>
          <cell r="K31">
            <v>1.99</v>
          </cell>
          <cell r="L31">
            <v>1.6609999999999998</v>
          </cell>
          <cell r="M31">
            <v>0</v>
          </cell>
          <cell r="N31">
            <v>0</v>
          </cell>
          <cell r="O31">
            <v>1.99</v>
          </cell>
          <cell r="P31">
            <v>3.651</v>
          </cell>
        </row>
        <row r="32">
          <cell r="B32" t="str">
            <v>Pensions Corporate non-linked</v>
          </cell>
          <cell r="C32">
            <v>27.34</v>
          </cell>
          <cell r="D32">
            <v>22.780000000000005</v>
          </cell>
          <cell r="E32">
            <v>17.699999999999985</v>
          </cell>
          <cell r="F32">
            <v>17.18000000000001</v>
          </cell>
          <cell r="G32">
            <v>27.34</v>
          </cell>
          <cell r="H32">
            <v>50.120000000000005</v>
          </cell>
          <cell r="I32">
            <v>67.82</v>
          </cell>
          <cell r="J32">
            <v>85</v>
          </cell>
          <cell r="K32">
            <v>42.882</v>
          </cell>
          <cell r="L32">
            <v>36.67600000000001</v>
          </cell>
          <cell r="M32">
            <v>0</v>
          </cell>
          <cell r="N32">
            <v>0</v>
          </cell>
          <cell r="O32">
            <v>42.882</v>
          </cell>
          <cell r="P32">
            <v>79.558</v>
          </cell>
        </row>
        <row r="33">
          <cell r="B33" t="str">
            <v>Pensions Corporate linked</v>
          </cell>
          <cell r="C33">
            <v>151.7</v>
          </cell>
          <cell r="D33">
            <v>45.670000000000016</v>
          </cell>
          <cell r="E33">
            <v>111.07</v>
          </cell>
          <cell r="F33">
            <v>73.56</v>
          </cell>
          <cell r="G33">
            <v>151.7</v>
          </cell>
          <cell r="H33">
            <v>197.37</v>
          </cell>
          <cell r="I33">
            <v>308.44</v>
          </cell>
          <cell r="J33">
            <v>382</v>
          </cell>
          <cell r="K33">
            <v>224.016</v>
          </cell>
          <cell r="L33">
            <v>87.55300000000003</v>
          </cell>
          <cell r="M33">
            <v>0</v>
          </cell>
          <cell r="N33">
            <v>0</v>
          </cell>
          <cell r="O33">
            <v>224.016</v>
          </cell>
          <cell r="P33">
            <v>311.569</v>
          </cell>
        </row>
        <row r="34">
          <cell r="A34" t="str">
            <v>Corporate Pensions</v>
          </cell>
          <cell r="C34">
            <v>179.04</v>
          </cell>
          <cell r="D34">
            <v>68.56000000000003</v>
          </cell>
          <cell r="E34">
            <v>129.13</v>
          </cell>
          <cell r="F34">
            <v>92.50000000000003</v>
          </cell>
          <cell r="G34">
            <v>179.04</v>
          </cell>
          <cell r="H34">
            <v>247.60000000000002</v>
          </cell>
          <cell r="I34">
            <v>376.73</v>
          </cell>
          <cell r="J34">
            <v>469.23</v>
          </cell>
          <cell r="K34">
            <v>268.888</v>
          </cell>
          <cell r="L34">
            <v>125.89000000000004</v>
          </cell>
          <cell r="M34">
            <v>0</v>
          </cell>
          <cell r="N34">
            <v>0</v>
          </cell>
          <cell r="O34">
            <v>268.888</v>
          </cell>
          <cell r="P34">
            <v>394.778</v>
          </cell>
          <cell r="Q34">
            <v>0</v>
          </cell>
          <cell r="R34">
            <v>0</v>
          </cell>
        </row>
        <row r="35">
          <cell r="B35" t="str">
            <v>Other (non-linked)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Other (linked)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Life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Investment Products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Investment Products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Annuities - Internal</v>
          </cell>
          <cell r="C40">
            <v>34.19</v>
          </cell>
          <cell r="D40">
            <v>37.61</v>
          </cell>
          <cell r="E40">
            <v>35.8</v>
          </cell>
          <cell r="F40">
            <v>56.30000000000001</v>
          </cell>
          <cell r="G40">
            <v>34.19</v>
          </cell>
          <cell r="H40">
            <v>71.8</v>
          </cell>
          <cell r="I40">
            <v>107.6</v>
          </cell>
          <cell r="J40">
            <v>163.9</v>
          </cell>
          <cell r="K40">
            <v>47.1</v>
          </cell>
          <cell r="L40">
            <v>45.88999999999999</v>
          </cell>
          <cell r="M40">
            <v>0</v>
          </cell>
          <cell r="N40">
            <v>0</v>
          </cell>
          <cell r="O40">
            <v>47.1</v>
          </cell>
          <cell r="P40">
            <v>92.99</v>
          </cell>
        </row>
        <row r="41">
          <cell r="A41" t="str">
            <v>Individual Annuities</v>
          </cell>
          <cell r="C41">
            <v>34.19</v>
          </cell>
          <cell r="D41">
            <v>37.61</v>
          </cell>
          <cell r="E41">
            <v>35.8</v>
          </cell>
          <cell r="F41">
            <v>56.30000000000001</v>
          </cell>
          <cell r="G41">
            <v>34.19</v>
          </cell>
          <cell r="H41">
            <v>71.8</v>
          </cell>
          <cell r="I41">
            <v>107.6</v>
          </cell>
          <cell r="J41">
            <v>163.9</v>
          </cell>
          <cell r="K41">
            <v>47.1</v>
          </cell>
          <cell r="L41">
            <v>45.88999999999999</v>
          </cell>
          <cell r="M41">
            <v>0</v>
          </cell>
          <cell r="N41">
            <v>0</v>
          </cell>
          <cell r="O41">
            <v>47.1</v>
          </cell>
          <cell r="P41">
            <v>92.99</v>
          </cell>
          <cell r="Q41">
            <v>0</v>
          </cell>
          <cell r="R41">
            <v>0</v>
          </cell>
        </row>
        <row r="42">
          <cell r="A42" t="str">
            <v>Sub-Total</v>
          </cell>
          <cell r="C42">
            <v>213.23</v>
          </cell>
          <cell r="D42">
            <v>106.17000000000004</v>
          </cell>
          <cell r="E42">
            <v>164.92999999999998</v>
          </cell>
          <cell r="F42">
            <v>148.79999999999993</v>
          </cell>
          <cell r="G42">
            <v>213.23</v>
          </cell>
          <cell r="H42">
            <v>319.40000000000003</v>
          </cell>
          <cell r="I42">
            <v>484.33000000000004</v>
          </cell>
          <cell r="J42">
            <v>633.13</v>
          </cell>
          <cell r="K42">
            <v>315.988</v>
          </cell>
          <cell r="L42">
            <v>171.78000000000003</v>
          </cell>
          <cell r="M42">
            <v>0</v>
          </cell>
          <cell r="N42">
            <v>0</v>
          </cell>
          <cell r="O42">
            <v>315.988</v>
          </cell>
          <cell r="P42">
            <v>487.76800000000003</v>
          </cell>
          <cell r="Q42">
            <v>0</v>
          </cell>
          <cell r="R42">
            <v>0</v>
          </cell>
        </row>
        <row r="43">
          <cell r="B43" t="str">
            <v>DSS Rebates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DSS Rebates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Total</v>
          </cell>
          <cell r="C45">
            <v>213.23</v>
          </cell>
          <cell r="D45">
            <v>106.17000000000004</v>
          </cell>
          <cell r="E45">
            <v>164.92999999999998</v>
          </cell>
          <cell r="F45">
            <v>148.79999999999993</v>
          </cell>
          <cell r="G45">
            <v>213.23</v>
          </cell>
          <cell r="H45">
            <v>319.40000000000003</v>
          </cell>
          <cell r="I45">
            <v>484.33000000000004</v>
          </cell>
          <cell r="J45">
            <v>633.13</v>
          </cell>
          <cell r="K45">
            <v>315.988</v>
          </cell>
          <cell r="L45">
            <v>171.78000000000003</v>
          </cell>
          <cell r="M45">
            <v>0</v>
          </cell>
          <cell r="N45">
            <v>0</v>
          </cell>
          <cell r="O45">
            <v>315.988</v>
          </cell>
          <cell r="P45">
            <v>487.76800000000003</v>
          </cell>
          <cell r="Q45">
            <v>0</v>
          </cell>
          <cell r="R45">
            <v>0</v>
          </cell>
        </row>
      </sheetData>
      <sheetData sheetId="8">
        <row r="8">
          <cell r="B8" t="str">
            <v>Pensions Individual non-linked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>Pensions Individual linked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Individual Pensions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Pensions Corporate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Corporate Pensions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Prudence Bond (non-linked)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 t="str">
            <v>Prudence Bond (linked)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Other (non-linked)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Other (linked)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Life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Investment Products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Investment Products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Annuities - Exceptional Bulk</v>
          </cell>
          <cell r="B20" t="str">
            <v>Annuities - Exceptional Bulk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Annuities - Other Bulk</v>
          </cell>
          <cell r="B21" t="str">
            <v>Annuities - Other Bulk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Annuities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Sub-Total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DSS Rebates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DSS Rebates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Total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41">
          <cell r="A41" t="str">
            <v>Annuities - Exceptional Bulk</v>
          </cell>
          <cell r="B41" t="str">
            <v>Annuities - Exceptional Bulk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Annuities - Other Bulk</v>
          </cell>
          <cell r="B42" t="str">
            <v>Annuities - Other Bulk</v>
          </cell>
          <cell r="C42">
            <v>144.2</v>
          </cell>
          <cell r="D42">
            <v>207.60000000000002</v>
          </cell>
          <cell r="E42">
            <v>122.69999999999999</v>
          </cell>
          <cell r="F42">
            <v>100.60000000000002</v>
          </cell>
          <cell r="G42">
            <v>144.2</v>
          </cell>
          <cell r="H42">
            <v>351.8</v>
          </cell>
          <cell r="I42">
            <v>474.5</v>
          </cell>
          <cell r="J42">
            <v>575.1</v>
          </cell>
          <cell r="K42">
            <v>58.2</v>
          </cell>
          <cell r="L42">
            <v>105.08</v>
          </cell>
          <cell r="M42">
            <v>0</v>
          </cell>
          <cell r="N42">
            <v>0</v>
          </cell>
          <cell r="O42">
            <v>58.2</v>
          </cell>
          <cell r="P42">
            <v>163.28</v>
          </cell>
        </row>
        <row r="43">
          <cell r="A43" t="str">
            <v>Annuities - Individual WP</v>
          </cell>
          <cell r="B43" t="str">
            <v>Annuities - Individual WP</v>
          </cell>
          <cell r="C43">
            <v>29.4</v>
          </cell>
          <cell r="D43">
            <v>31</v>
          </cell>
          <cell r="E43">
            <v>23.4</v>
          </cell>
          <cell r="F43">
            <v>19.699999999999996</v>
          </cell>
          <cell r="G43">
            <v>29.4</v>
          </cell>
          <cell r="H43">
            <v>60.4</v>
          </cell>
          <cell r="I43">
            <v>83.8</v>
          </cell>
          <cell r="J43">
            <v>103.5</v>
          </cell>
          <cell r="K43">
            <v>13.536885000000002</v>
          </cell>
          <cell r="L43">
            <v>17.183114999999997</v>
          </cell>
          <cell r="M43">
            <v>0</v>
          </cell>
          <cell r="N43">
            <v>0</v>
          </cell>
          <cell r="O43">
            <v>13.536885000000002</v>
          </cell>
          <cell r="P43">
            <v>30.72</v>
          </cell>
        </row>
        <row r="44">
          <cell r="A44" t="str">
            <v>Annuities - Individual RPI</v>
          </cell>
          <cell r="B44" t="str">
            <v>Annuities - Individual RPI</v>
          </cell>
          <cell r="C44">
            <v>7.6</v>
          </cell>
          <cell r="D44">
            <v>8.1</v>
          </cell>
          <cell r="E44">
            <v>8.000000000000002</v>
          </cell>
          <cell r="F44">
            <v>10.599999999999993</v>
          </cell>
          <cell r="G44">
            <v>7.6</v>
          </cell>
          <cell r="H44">
            <v>15.7</v>
          </cell>
          <cell r="I44">
            <v>23.7</v>
          </cell>
          <cell r="J44">
            <v>34.3</v>
          </cell>
          <cell r="K44">
            <v>9.042548</v>
          </cell>
          <cell r="L44">
            <v>14.417452</v>
          </cell>
          <cell r="M44">
            <v>0</v>
          </cell>
          <cell r="N44">
            <v>0</v>
          </cell>
          <cell r="O44">
            <v>9.042548</v>
          </cell>
          <cell r="P44">
            <v>23.46</v>
          </cell>
        </row>
        <row r="45">
          <cell r="A45" t="str">
            <v>Annuities - Individual NP</v>
          </cell>
          <cell r="B45" t="str">
            <v>Annuities - Individual NP</v>
          </cell>
          <cell r="C45">
            <v>36.2</v>
          </cell>
          <cell r="D45">
            <v>51.8</v>
          </cell>
          <cell r="E45">
            <v>65.5</v>
          </cell>
          <cell r="F45">
            <v>70.5</v>
          </cell>
          <cell r="G45">
            <v>36.2</v>
          </cell>
          <cell r="H45">
            <v>88</v>
          </cell>
          <cell r="I45">
            <v>153.5</v>
          </cell>
          <cell r="J45">
            <v>224</v>
          </cell>
          <cell r="K45">
            <v>39.712161</v>
          </cell>
          <cell r="L45">
            <v>97.94783899999999</v>
          </cell>
          <cell r="M45">
            <v>0</v>
          </cell>
          <cell r="N45">
            <v>0</v>
          </cell>
          <cell r="O45">
            <v>39.712161</v>
          </cell>
          <cell r="P45">
            <v>137.66</v>
          </cell>
        </row>
        <row r="46">
          <cell r="B46" t="str">
            <v>Annuities - Unsplit External</v>
          </cell>
          <cell r="C46">
            <v>5.6</v>
          </cell>
          <cell r="D46">
            <v>13.4</v>
          </cell>
          <cell r="E46">
            <v>28.60000000000001</v>
          </cell>
          <cell r="F46">
            <v>48.499999999999986</v>
          </cell>
          <cell r="G46">
            <v>5.6</v>
          </cell>
          <cell r="H46">
            <v>19</v>
          </cell>
          <cell r="I46">
            <v>47.60000000000001</v>
          </cell>
          <cell r="J46">
            <v>96.1</v>
          </cell>
          <cell r="K46">
            <v>17.437326</v>
          </cell>
          <cell r="L46">
            <v>25.332674000000004</v>
          </cell>
          <cell r="M46">
            <v>0</v>
          </cell>
          <cell r="N46">
            <v>0</v>
          </cell>
          <cell r="O46">
            <v>17.437326</v>
          </cell>
          <cell r="P46">
            <v>42.77</v>
          </cell>
        </row>
        <row r="47">
          <cell r="A47" t="str">
            <v>Annuities</v>
          </cell>
          <cell r="C47">
            <v>222.99999999999997</v>
          </cell>
          <cell r="D47">
            <v>311.9</v>
          </cell>
          <cell r="E47">
            <v>248.20000000000005</v>
          </cell>
          <cell r="F47">
            <v>249.89999999999998</v>
          </cell>
          <cell r="G47">
            <v>222.99999999999997</v>
          </cell>
          <cell r="H47">
            <v>534.9</v>
          </cell>
          <cell r="I47">
            <v>783.1</v>
          </cell>
          <cell r="J47">
            <v>1033</v>
          </cell>
          <cell r="K47">
            <v>137.92892</v>
          </cell>
          <cell r="L47">
            <v>259.96108</v>
          </cell>
          <cell r="M47">
            <v>0</v>
          </cell>
          <cell r="N47">
            <v>0</v>
          </cell>
          <cell r="O47">
            <v>137.92892</v>
          </cell>
          <cell r="P47">
            <v>397.89</v>
          </cell>
          <cell r="Q47">
            <v>0</v>
          </cell>
          <cell r="R47">
            <v>0</v>
          </cell>
        </row>
        <row r="48">
          <cell r="A48" t="str">
            <v>Sub-Total</v>
          </cell>
          <cell r="C48">
            <v>222.99999999999997</v>
          </cell>
          <cell r="D48">
            <v>311.9</v>
          </cell>
          <cell r="E48">
            <v>248.20000000000005</v>
          </cell>
          <cell r="F48">
            <v>249.89999999999998</v>
          </cell>
          <cell r="G48">
            <v>222.99999999999997</v>
          </cell>
          <cell r="H48">
            <v>534.9</v>
          </cell>
          <cell r="I48">
            <v>783.1</v>
          </cell>
          <cell r="J48">
            <v>1033</v>
          </cell>
          <cell r="K48">
            <v>137.92892</v>
          </cell>
          <cell r="L48">
            <v>259.96108</v>
          </cell>
          <cell r="M48">
            <v>0</v>
          </cell>
          <cell r="N48">
            <v>0</v>
          </cell>
          <cell r="O48">
            <v>137.92892</v>
          </cell>
          <cell r="P48">
            <v>397.89</v>
          </cell>
          <cell r="Q48">
            <v>0</v>
          </cell>
          <cell r="R48">
            <v>0</v>
          </cell>
        </row>
        <row r="49">
          <cell r="B49" t="str">
            <v>DSS Rebates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DSS Rebates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Total</v>
          </cell>
          <cell r="C51">
            <v>222.99999999999997</v>
          </cell>
          <cell r="D51">
            <v>311.9</v>
          </cell>
          <cell r="E51">
            <v>248.20000000000005</v>
          </cell>
          <cell r="F51">
            <v>249.89999999999998</v>
          </cell>
          <cell r="G51">
            <v>222.99999999999997</v>
          </cell>
          <cell r="H51">
            <v>534.9</v>
          </cell>
          <cell r="I51">
            <v>783.1</v>
          </cell>
          <cell r="J51">
            <v>1033</v>
          </cell>
          <cell r="K51">
            <v>137.92892</v>
          </cell>
          <cell r="L51">
            <v>259.96108</v>
          </cell>
          <cell r="M51">
            <v>0</v>
          </cell>
          <cell r="N51">
            <v>0</v>
          </cell>
          <cell r="O51">
            <v>137.92892</v>
          </cell>
          <cell r="P51">
            <v>397.89</v>
          </cell>
          <cell r="Q51">
            <v>0</v>
          </cell>
          <cell r="R51">
            <v>0</v>
          </cell>
        </row>
      </sheetData>
      <sheetData sheetId="9">
        <row r="8">
          <cell r="B8" t="str">
            <v>Pensions Individual non-linked</v>
          </cell>
          <cell r="C8">
            <v>2.0900000000000007</v>
          </cell>
          <cell r="D8">
            <v>8.34</v>
          </cell>
          <cell r="E8">
            <v>2.869999999999999</v>
          </cell>
          <cell r="F8">
            <v>1.799999999999999</v>
          </cell>
          <cell r="G8">
            <v>2.0900000000000007</v>
          </cell>
          <cell r="H8">
            <v>10.430000000000001</v>
          </cell>
          <cell r="I8">
            <v>13.3</v>
          </cell>
          <cell r="J8">
            <v>15.1</v>
          </cell>
          <cell r="K8">
            <v>2.99</v>
          </cell>
          <cell r="L8">
            <v>3.59</v>
          </cell>
          <cell r="M8">
            <v>0</v>
          </cell>
          <cell r="N8">
            <v>0</v>
          </cell>
          <cell r="O8">
            <v>2.99</v>
          </cell>
          <cell r="P8">
            <v>6.58</v>
          </cell>
          <cell r="Q8">
            <v>0</v>
          </cell>
          <cell r="R8">
            <v>0</v>
          </cell>
        </row>
        <row r="9">
          <cell r="B9" t="str">
            <v>Pensions Individual linked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Individual Pensions</v>
          </cell>
          <cell r="C10">
            <v>2.0900000000000007</v>
          </cell>
          <cell r="D10">
            <v>8.34</v>
          </cell>
          <cell r="E10">
            <v>2.869999999999999</v>
          </cell>
          <cell r="F10">
            <v>1.799999999999999</v>
          </cell>
          <cell r="G10">
            <v>2.0900000000000007</v>
          </cell>
          <cell r="H10">
            <v>10.430000000000001</v>
          </cell>
          <cell r="I10">
            <v>13.3</v>
          </cell>
          <cell r="J10">
            <v>15.1</v>
          </cell>
          <cell r="K10">
            <v>2.99</v>
          </cell>
          <cell r="L10">
            <v>3.59</v>
          </cell>
          <cell r="M10">
            <v>0</v>
          </cell>
          <cell r="N10">
            <v>0</v>
          </cell>
          <cell r="O10">
            <v>2.99</v>
          </cell>
          <cell r="P10">
            <v>6.58</v>
          </cell>
          <cell r="Q10">
            <v>0</v>
          </cell>
          <cell r="R10">
            <v>0</v>
          </cell>
        </row>
        <row r="11">
          <cell r="B11" t="str">
            <v>Pensions Corporate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Corporate Pensions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Prudence Bond (non-linked)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Prudence Bond (linked)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Other (non-linked)</v>
          </cell>
          <cell r="C15">
            <v>0.47999999999999954</v>
          </cell>
          <cell r="D15">
            <v>0.9700000000000006</v>
          </cell>
          <cell r="E15">
            <v>1.0499999999999998</v>
          </cell>
          <cell r="F15">
            <v>1.1400000000000006</v>
          </cell>
          <cell r="G15">
            <v>0.47999999999999954</v>
          </cell>
          <cell r="H15">
            <v>1.4500000000000002</v>
          </cell>
          <cell r="I15">
            <v>2.5</v>
          </cell>
          <cell r="J15">
            <v>3.6400000000000006</v>
          </cell>
          <cell r="K15">
            <v>1.04</v>
          </cell>
          <cell r="L15">
            <v>1.13</v>
          </cell>
          <cell r="M15">
            <v>0</v>
          </cell>
          <cell r="N15">
            <v>0</v>
          </cell>
          <cell r="O15">
            <v>1.04</v>
          </cell>
          <cell r="P15">
            <v>2.17</v>
          </cell>
          <cell r="Q15">
            <v>0</v>
          </cell>
          <cell r="R15">
            <v>0</v>
          </cell>
        </row>
        <row r="16">
          <cell r="B16" t="str">
            <v>Other (linked)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Life</v>
          </cell>
          <cell r="C17">
            <v>0.47999999999999954</v>
          </cell>
          <cell r="D17">
            <v>0.9700000000000006</v>
          </cell>
          <cell r="E17">
            <v>1.0499999999999998</v>
          </cell>
          <cell r="F17">
            <v>1.1400000000000006</v>
          </cell>
          <cell r="G17">
            <v>0.47999999999999954</v>
          </cell>
          <cell r="H17">
            <v>1.4500000000000002</v>
          </cell>
          <cell r="I17">
            <v>2.5</v>
          </cell>
          <cell r="J17">
            <v>3.6400000000000006</v>
          </cell>
          <cell r="K17">
            <v>1.04</v>
          </cell>
          <cell r="L17">
            <v>1.13</v>
          </cell>
          <cell r="M17">
            <v>0</v>
          </cell>
          <cell r="N17">
            <v>0</v>
          </cell>
          <cell r="O17">
            <v>1.04</v>
          </cell>
          <cell r="P17">
            <v>2.17</v>
          </cell>
          <cell r="Q17">
            <v>0</v>
          </cell>
          <cell r="R17">
            <v>0</v>
          </cell>
        </row>
        <row r="18">
          <cell r="B18" t="str">
            <v>Investment Products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Investment Products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Annuities - Internal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Annuities - External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Individual Annuities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Sub-Total</v>
          </cell>
          <cell r="C23">
            <v>2.5700000000000003</v>
          </cell>
          <cell r="D23">
            <v>9.310000000000002</v>
          </cell>
          <cell r="E23">
            <v>3.9199999999999946</v>
          </cell>
          <cell r="F23">
            <v>2.940000000000005</v>
          </cell>
          <cell r="G23">
            <v>2.5700000000000003</v>
          </cell>
          <cell r="H23">
            <v>11.880000000000003</v>
          </cell>
          <cell r="I23">
            <v>15.799999999999997</v>
          </cell>
          <cell r="J23">
            <v>18.740000000000002</v>
          </cell>
          <cell r="K23">
            <v>4.03</v>
          </cell>
          <cell r="L23">
            <v>4.72</v>
          </cell>
          <cell r="M23">
            <v>0</v>
          </cell>
          <cell r="N23">
            <v>0</v>
          </cell>
          <cell r="O23">
            <v>4.03</v>
          </cell>
          <cell r="P23">
            <v>8.75</v>
          </cell>
          <cell r="Q23">
            <v>0</v>
          </cell>
          <cell r="R23">
            <v>0</v>
          </cell>
        </row>
        <row r="24">
          <cell r="B24" t="str">
            <v>DSS Rebates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DSS Rebates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Total</v>
          </cell>
          <cell r="C26">
            <v>2.5700000000000003</v>
          </cell>
          <cell r="D26">
            <v>9.310000000000002</v>
          </cell>
          <cell r="E26">
            <v>3.9199999999999946</v>
          </cell>
          <cell r="F26">
            <v>2.940000000000005</v>
          </cell>
          <cell r="G26">
            <v>2.5700000000000003</v>
          </cell>
          <cell r="H26">
            <v>11.880000000000003</v>
          </cell>
          <cell r="I26">
            <v>15.799999999999997</v>
          </cell>
          <cell r="J26">
            <v>18.740000000000002</v>
          </cell>
          <cell r="K26">
            <v>4.03</v>
          </cell>
          <cell r="L26">
            <v>4.72</v>
          </cell>
          <cell r="M26">
            <v>0</v>
          </cell>
          <cell r="N26">
            <v>0</v>
          </cell>
          <cell r="O26">
            <v>4.03</v>
          </cell>
          <cell r="P26">
            <v>8.75</v>
          </cell>
          <cell r="Q26">
            <v>0</v>
          </cell>
          <cell r="R26">
            <v>0</v>
          </cell>
        </row>
        <row r="29">
          <cell r="B29" t="str">
            <v>Pensions Individual non-linked</v>
          </cell>
          <cell r="C29">
            <v>3.1500000000000012</v>
          </cell>
          <cell r="D29">
            <v>5.579999999999999</v>
          </cell>
          <cell r="E29">
            <v>2.6599999999999984</v>
          </cell>
          <cell r="F29">
            <v>2.410000000000002</v>
          </cell>
          <cell r="G29">
            <v>3.1500000000000012</v>
          </cell>
          <cell r="H29">
            <v>8.73</v>
          </cell>
          <cell r="I29">
            <v>11.389999999999999</v>
          </cell>
          <cell r="J29">
            <v>13.8</v>
          </cell>
          <cell r="K29">
            <v>5.48</v>
          </cell>
          <cell r="L29">
            <v>4.859999999999999</v>
          </cell>
          <cell r="M29">
            <v>0</v>
          </cell>
          <cell r="N29">
            <v>0</v>
          </cell>
          <cell r="O29">
            <v>5.48</v>
          </cell>
          <cell r="P29">
            <v>10.34</v>
          </cell>
          <cell r="Q29">
            <v>0</v>
          </cell>
          <cell r="R29">
            <v>0</v>
          </cell>
        </row>
        <row r="30">
          <cell r="B30" t="str">
            <v>Pensions Individual linked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Individual Pensions</v>
          </cell>
          <cell r="C31">
            <v>3.1500000000000012</v>
          </cell>
          <cell r="D31">
            <v>5.579999999999999</v>
          </cell>
          <cell r="E31">
            <v>2.6599999999999984</v>
          </cell>
          <cell r="F31">
            <v>2.410000000000002</v>
          </cell>
          <cell r="G31">
            <v>3.1500000000000012</v>
          </cell>
          <cell r="H31">
            <v>8.73</v>
          </cell>
          <cell r="I31">
            <v>11.389999999999999</v>
          </cell>
          <cell r="J31">
            <v>13.8</v>
          </cell>
          <cell r="K31">
            <v>5.48</v>
          </cell>
          <cell r="L31">
            <v>4.859999999999999</v>
          </cell>
          <cell r="M31">
            <v>0</v>
          </cell>
          <cell r="N31">
            <v>0</v>
          </cell>
          <cell r="O31">
            <v>5.48</v>
          </cell>
          <cell r="P31">
            <v>10.34</v>
          </cell>
          <cell r="Q31">
            <v>0</v>
          </cell>
          <cell r="R31">
            <v>0</v>
          </cell>
        </row>
        <row r="32">
          <cell r="B32" t="str">
            <v>Pensions Corporate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Corporate Pensions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Prudence Bond (non-linked)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Prudence Bond (linked)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Other (non-linked)</v>
          </cell>
          <cell r="C36">
            <v>5.130000000000024</v>
          </cell>
          <cell r="D36">
            <v>12.479999999999961</v>
          </cell>
          <cell r="E36">
            <v>22.049999999999983</v>
          </cell>
          <cell r="F36">
            <v>30.890000000000043</v>
          </cell>
          <cell r="G36">
            <v>5.130000000000024</v>
          </cell>
          <cell r="H36">
            <v>17.609999999999985</v>
          </cell>
          <cell r="I36">
            <v>39.65999999999997</v>
          </cell>
          <cell r="J36">
            <v>70.55000000000001</v>
          </cell>
          <cell r="K36">
            <v>17.32</v>
          </cell>
          <cell r="L36">
            <v>19.380000000000003</v>
          </cell>
          <cell r="M36">
            <v>0</v>
          </cell>
          <cell r="N36">
            <v>0</v>
          </cell>
          <cell r="O36">
            <v>17.32</v>
          </cell>
          <cell r="P36">
            <v>36.7</v>
          </cell>
          <cell r="Q36">
            <v>0</v>
          </cell>
          <cell r="R36">
            <v>0</v>
          </cell>
        </row>
        <row r="37">
          <cell r="B37" t="str">
            <v>Other (linked)</v>
          </cell>
          <cell r="C37">
            <v>0.020000000000000018</v>
          </cell>
          <cell r="D37">
            <v>-0.040000000000000036</v>
          </cell>
          <cell r="E37">
            <v>0.2999999999999998</v>
          </cell>
          <cell r="F37">
            <v>0.10999999999999988</v>
          </cell>
          <cell r="G37">
            <v>0.020000000000000018</v>
          </cell>
          <cell r="H37">
            <v>-0.020000000000000018</v>
          </cell>
          <cell r="I37">
            <v>0.2799999999999998</v>
          </cell>
          <cell r="J37">
            <v>0.3899999999999997</v>
          </cell>
          <cell r="K37">
            <v>0.066</v>
          </cell>
          <cell r="L37">
            <v>0.24400000000000005</v>
          </cell>
          <cell r="M37">
            <v>0</v>
          </cell>
          <cell r="N37">
            <v>0</v>
          </cell>
          <cell r="O37">
            <v>0.066</v>
          </cell>
          <cell r="P37">
            <v>0.31000000000000005</v>
          </cell>
          <cell r="Q37">
            <v>0</v>
          </cell>
          <cell r="R37">
            <v>0</v>
          </cell>
        </row>
        <row r="38">
          <cell r="A38" t="str">
            <v>Life</v>
          </cell>
          <cell r="C38">
            <v>5.15000000000002</v>
          </cell>
          <cell r="D38">
            <v>12.439999999999955</v>
          </cell>
          <cell r="E38">
            <v>22.349999999999994</v>
          </cell>
          <cell r="F38">
            <v>31.00000000000003</v>
          </cell>
          <cell r="G38">
            <v>5.15000000000002</v>
          </cell>
          <cell r="H38">
            <v>17.589999999999975</v>
          </cell>
          <cell r="I38">
            <v>39.93999999999997</v>
          </cell>
          <cell r="J38">
            <v>70.94</v>
          </cell>
          <cell r="K38">
            <v>17.386</v>
          </cell>
          <cell r="L38">
            <v>19.624000000000006</v>
          </cell>
          <cell r="M38">
            <v>0</v>
          </cell>
          <cell r="N38">
            <v>0</v>
          </cell>
          <cell r="O38">
            <v>17.386</v>
          </cell>
          <cell r="P38">
            <v>37.010000000000005</v>
          </cell>
          <cell r="Q38">
            <v>0</v>
          </cell>
          <cell r="R38">
            <v>0</v>
          </cell>
        </row>
        <row r="39">
          <cell r="B39" t="str">
            <v>Investment Products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 t="str">
            <v>Investment Products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Annuities - Internal</v>
          </cell>
          <cell r="C41">
            <v>119.39</v>
          </cell>
          <cell r="D41">
            <v>123.21</v>
          </cell>
          <cell r="E41">
            <v>120.20000000000003</v>
          </cell>
          <cell r="F41">
            <v>124.2</v>
          </cell>
          <cell r="G41">
            <v>119.39</v>
          </cell>
          <cell r="H41">
            <v>242.6</v>
          </cell>
          <cell r="I41">
            <v>362.8</v>
          </cell>
          <cell r="J41">
            <v>487</v>
          </cell>
          <cell r="K41">
            <v>135.78719800000002</v>
          </cell>
          <cell r="L41">
            <v>141.04280199999997</v>
          </cell>
          <cell r="M41">
            <v>0</v>
          </cell>
          <cell r="N41">
            <v>0</v>
          </cell>
          <cell r="O41">
            <v>135.78719800000002</v>
          </cell>
          <cell r="P41">
            <v>276.83</v>
          </cell>
          <cell r="Q41">
            <v>0</v>
          </cell>
          <cell r="R41">
            <v>0</v>
          </cell>
        </row>
        <row r="42">
          <cell r="B42" t="str">
            <v>Annuities - External (Advice Centre)</v>
          </cell>
          <cell r="C42">
            <v>9.01</v>
          </cell>
          <cell r="D42">
            <v>3.09</v>
          </cell>
          <cell r="E42">
            <v>0.14000000000000057</v>
          </cell>
          <cell r="F42">
            <v>0</v>
          </cell>
          <cell r="G42">
            <v>9.01</v>
          </cell>
          <cell r="H42">
            <v>12.1</v>
          </cell>
          <cell r="I42">
            <v>12.24</v>
          </cell>
          <cell r="J42">
            <v>12.24</v>
          </cell>
          <cell r="K42">
            <v>7.630297</v>
          </cell>
          <cell r="L42">
            <v>13.119703000000001</v>
          </cell>
          <cell r="M42">
            <v>0</v>
          </cell>
          <cell r="N42">
            <v>0</v>
          </cell>
          <cell r="O42">
            <v>7.630297</v>
          </cell>
          <cell r="P42">
            <v>20.75</v>
          </cell>
          <cell r="Q42">
            <v>0</v>
          </cell>
          <cell r="R42">
            <v>0</v>
          </cell>
        </row>
        <row r="43">
          <cell r="A43" t="str">
            <v>Individual Annuities</v>
          </cell>
          <cell r="C43">
            <v>128.4</v>
          </cell>
          <cell r="D43">
            <v>126.29999999999998</v>
          </cell>
          <cell r="E43">
            <v>120.34000000000003</v>
          </cell>
          <cell r="F43">
            <v>124.20000000000002</v>
          </cell>
          <cell r="G43">
            <v>128.4</v>
          </cell>
          <cell r="H43">
            <v>254.7</v>
          </cell>
          <cell r="I43">
            <v>375.04</v>
          </cell>
          <cell r="J43">
            <v>499.24</v>
          </cell>
          <cell r="K43">
            <v>143.41749500000003</v>
          </cell>
          <cell r="L43">
            <v>154.16250499999995</v>
          </cell>
          <cell r="M43">
            <v>0</v>
          </cell>
          <cell r="N43">
            <v>0</v>
          </cell>
          <cell r="O43">
            <v>143.41749500000003</v>
          </cell>
          <cell r="P43">
            <v>297.58</v>
          </cell>
          <cell r="Q43">
            <v>0</v>
          </cell>
          <cell r="R43">
            <v>0</v>
          </cell>
        </row>
        <row r="44">
          <cell r="A44" t="str">
            <v>Sub-Total</v>
          </cell>
          <cell r="C44">
            <v>136.70000000000005</v>
          </cell>
          <cell r="D44">
            <v>144.31999999999996</v>
          </cell>
          <cell r="E44">
            <v>145.34999999999997</v>
          </cell>
          <cell r="F44">
            <v>157.60999999999996</v>
          </cell>
          <cell r="G44">
            <v>136.70000000000005</v>
          </cell>
          <cell r="H44">
            <v>281.02</v>
          </cell>
          <cell r="I44">
            <v>426.37</v>
          </cell>
          <cell r="J44">
            <v>583.9799999999999</v>
          </cell>
          <cell r="K44">
            <v>166.28349500000002</v>
          </cell>
          <cell r="L44">
            <v>178.64650499999993</v>
          </cell>
          <cell r="M44">
            <v>0</v>
          </cell>
          <cell r="N44">
            <v>0</v>
          </cell>
          <cell r="O44">
            <v>166.28349500000002</v>
          </cell>
          <cell r="P44">
            <v>344.92999999999995</v>
          </cell>
          <cell r="Q44">
            <v>0</v>
          </cell>
          <cell r="R44">
            <v>0</v>
          </cell>
        </row>
        <row r="45">
          <cell r="B45" t="str">
            <v>DSS Rebates</v>
          </cell>
          <cell r="C45">
            <v>175</v>
          </cell>
          <cell r="D45">
            <v>0</v>
          </cell>
          <cell r="E45">
            <v>0</v>
          </cell>
          <cell r="F45">
            <v>10</v>
          </cell>
          <cell r="G45">
            <v>175</v>
          </cell>
          <cell r="H45">
            <v>175</v>
          </cell>
          <cell r="I45">
            <v>175</v>
          </cell>
          <cell r="J45">
            <v>185</v>
          </cell>
          <cell r="K45">
            <v>195</v>
          </cell>
          <cell r="L45">
            <v>0</v>
          </cell>
          <cell r="M45">
            <v>0</v>
          </cell>
          <cell r="N45">
            <v>0</v>
          </cell>
          <cell r="O45">
            <v>195</v>
          </cell>
          <cell r="P45">
            <v>195</v>
          </cell>
          <cell r="Q45">
            <v>0</v>
          </cell>
          <cell r="R45">
            <v>0</v>
          </cell>
        </row>
        <row r="46">
          <cell r="A46" t="str">
            <v>DSS Rebates</v>
          </cell>
          <cell r="C46">
            <v>175</v>
          </cell>
          <cell r="D46">
            <v>0</v>
          </cell>
          <cell r="E46">
            <v>0</v>
          </cell>
          <cell r="F46">
            <v>10</v>
          </cell>
          <cell r="G46">
            <v>175</v>
          </cell>
          <cell r="H46">
            <v>175</v>
          </cell>
          <cell r="I46">
            <v>175</v>
          </cell>
          <cell r="J46">
            <v>185</v>
          </cell>
          <cell r="K46">
            <v>195</v>
          </cell>
          <cell r="L46">
            <v>0</v>
          </cell>
          <cell r="M46">
            <v>0</v>
          </cell>
          <cell r="N46">
            <v>0</v>
          </cell>
          <cell r="O46">
            <v>195</v>
          </cell>
          <cell r="P46">
            <v>195</v>
          </cell>
          <cell r="Q46">
            <v>0</v>
          </cell>
          <cell r="R46">
            <v>0</v>
          </cell>
        </row>
        <row r="47">
          <cell r="A47" t="str">
            <v>Total</v>
          </cell>
          <cell r="C47">
            <v>311.70000000000005</v>
          </cell>
          <cell r="D47">
            <v>144.31999999999996</v>
          </cell>
          <cell r="E47">
            <v>145.34999999999997</v>
          </cell>
          <cell r="F47">
            <v>167.60999999999996</v>
          </cell>
          <cell r="G47">
            <v>311.70000000000005</v>
          </cell>
          <cell r="H47">
            <v>456.02</v>
          </cell>
          <cell r="I47">
            <v>601.37</v>
          </cell>
          <cell r="J47">
            <v>768.9799999999999</v>
          </cell>
          <cell r="K47">
            <v>361.283495</v>
          </cell>
          <cell r="L47">
            <v>178.64650499999993</v>
          </cell>
          <cell r="M47">
            <v>0</v>
          </cell>
          <cell r="N47">
            <v>0</v>
          </cell>
          <cell r="O47">
            <v>361.283495</v>
          </cell>
          <cell r="P47">
            <v>539.93</v>
          </cell>
          <cell r="Q47">
            <v>0</v>
          </cell>
          <cell r="R47">
            <v>0</v>
          </cell>
        </row>
      </sheetData>
      <sheetData sheetId="11">
        <row r="8">
          <cell r="B8" t="str">
            <v>Pensions Individual non-linked</v>
          </cell>
          <cell r="C8">
            <v>-5.55</v>
          </cell>
          <cell r="D8">
            <v>-3.8899999999999997</v>
          </cell>
          <cell r="E8">
            <v>-0.7599999999999998</v>
          </cell>
          <cell r="F8">
            <v>-0.9000000000000004</v>
          </cell>
          <cell r="G8">
            <v>-5.55</v>
          </cell>
          <cell r="H8">
            <v>-9.44</v>
          </cell>
          <cell r="I8">
            <v>-10.2</v>
          </cell>
          <cell r="J8">
            <v>-11.1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Pensions Individual linked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Individual Pensions</v>
          </cell>
          <cell r="C10">
            <v>-5.55</v>
          </cell>
          <cell r="D10">
            <v>-3.8899999999999997</v>
          </cell>
          <cell r="E10">
            <v>-0.7599999999999998</v>
          </cell>
          <cell r="F10">
            <v>-0.9000000000000004</v>
          </cell>
          <cell r="G10">
            <v>-5.55</v>
          </cell>
          <cell r="H10">
            <v>-9.44</v>
          </cell>
          <cell r="I10">
            <v>-10.2</v>
          </cell>
          <cell r="J10">
            <v>-11.1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Pensions Corporate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Corporate Pensions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Prudence Bond (non-linked)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 t="str">
            <v>Prudence Bond (linked)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Home Purchaser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Other (non-linked)</v>
          </cell>
          <cell r="C16">
            <v>-4.9</v>
          </cell>
          <cell r="D16">
            <v>-1.8999999999999995</v>
          </cell>
          <cell r="E16">
            <v>-0.10000000000000053</v>
          </cell>
          <cell r="F16">
            <v>0</v>
          </cell>
          <cell r="G16">
            <v>-4.9</v>
          </cell>
          <cell r="H16">
            <v>-6.8</v>
          </cell>
          <cell r="I16">
            <v>-6.9</v>
          </cell>
          <cell r="J16">
            <v>-6.9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Other (linked)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Life</v>
          </cell>
          <cell r="C18">
            <v>-4.9</v>
          </cell>
          <cell r="D18">
            <v>-1.8999999999999995</v>
          </cell>
          <cell r="E18">
            <v>-0.10000000000000053</v>
          </cell>
          <cell r="F18">
            <v>0</v>
          </cell>
          <cell r="G18">
            <v>-4.9</v>
          </cell>
          <cell r="H18">
            <v>-6.8</v>
          </cell>
          <cell r="I18">
            <v>-6.9</v>
          </cell>
          <cell r="J18">
            <v>-6.9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Investment Products</v>
          </cell>
        </row>
        <row r="20">
          <cell r="A20" t="str">
            <v>Investment Products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Annuities - Internal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Annuities - External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Annuities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Sub-Total</v>
          </cell>
          <cell r="C24">
            <v>-10.45</v>
          </cell>
          <cell r="D24">
            <v>-5.789999999999999</v>
          </cell>
          <cell r="E24">
            <v>-0.860000000000003</v>
          </cell>
          <cell r="F24">
            <v>-0.8999999999999986</v>
          </cell>
          <cell r="G24">
            <v>-10.45</v>
          </cell>
          <cell r="H24">
            <v>-16.24</v>
          </cell>
          <cell r="I24">
            <v>-17.1</v>
          </cell>
          <cell r="J24">
            <v>-18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DSS Rebates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DSS Rebates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Total</v>
          </cell>
          <cell r="C27">
            <v>-10.45</v>
          </cell>
          <cell r="D27">
            <v>-5.789999999999999</v>
          </cell>
          <cell r="E27">
            <v>-0.860000000000003</v>
          </cell>
          <cell r="F27">
            <v>-0.8999999999999986</v>
          </cell>
          <cell r="G27">
            <v>-10.45</v>
          </cell>
          <cell r="H27">
            <v>-16.24</v>
          </cell>
          <cell r="I27">
            <v>-17.1</v>
          </cell>
          <cell r="J27">
            <v>-18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30">
          <cell r="B30" t="str">
            <v>Pensions Individual non-linked</v>
          </cell>
          <cell r="C30">
            <v>-5.72</v>
          </cell>
          <cell r="D30">
            <v>-5.78</v>
          </cell>
          <cell r="E30">
            <v>-0.34999999999999964</v>
          </cell>
          <cell r="F30">
            <v>-0.15000000000000036</v>
          </cell>
          <cell r="G30">
            <v>-5.72</v>
          </cell>
          <cell r="H30">
            <v>-11.5</v>
          </cell>
          <cell r="I30">
            <v>-11.85</v>
          </cell>
          <cell r="J30">
            <v>-12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Pensions Individual linked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Individual Pensions</v>
          </cell>
          <cell r="C32">
            <v>-5.72</v>
          </cell>
          <cell r="D32">
            <v>-5.78</v>
          </cell>
          <cell r="E32">
            <v>-0.34999999999999964</v>
          </cell>
          <cell r="F32">
            <v>-0.15000000000000036</v>
          </cell>
          <cell r="G32">
            <v>-5.72</v>
          </cell>
          <cell r="H32">
            <v>-11.5</v>
          </cell>
          <cell r="I32">
            <v>-11.85</v>
          </cell>
          <cell r="J32">
            <v>-12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Pensions Corporate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Corporate Pensions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Prudence Bond (non-linked)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B36" t="str">
            <v>Prudence Bond (linked)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Other (non-linked)</v>
          </cell>
          <cell r="C37">
            <v>-107.1</v>
          </cell>
          <cell r="D37">
            <v>-43</v>
          </cell>
          <cell r="E37">
            <v>-1.200000000000017</v>
          </cell>
          <cell r="F37">
            <v>-0.29999999999998295</v>
          </cell>
          <cell r="G37">
            <v>-107.1</v>
          </cell>
          <cell r="H37">
            <v>-150.1</v>
          </cell>
          <cell r="I37">
            <v>-151.3</v>
          </cell>
          <cell r="J37">
            <v>-151.6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Other (linked)</v>
          </cell>
          <cell r="C38">
            <v>-2</v>
          </cell>
          <cell r="D38">
            <v>-1</v>
          </cell>
          <cell r="E38">
            <v>0</v>
          </cell>
          <cell r="F38">
            <v>0</v>
          </cell>
          <cell r="G38">
            <v>-2</v>
          </cell>
          <cell r="H38">
            <v>-3</v>
          </cell>
          <cell r="I38">
            <v>-3</v>
          </cell>
          <cell r="J38">
            <v>-3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Life</v>
          </cell>
          <cell r="C39">
            <v>-109.1</v>
          </cell>
          <cell r="D39">
            <v>-44</v>
          </cell>
          <cell r="E39">
            <v>-1.200000000000017</v>
          </cell>
          <cell r="F39">
            <v>-0.29999999999998295</v>
          </cell>
          <cell r="G39">
            <v>-109.1</v>
          </cell>
          <cell r="H39">
            <v>-153.1</v>
          </cell>
          <cell r="I39">
            <v>-154.3</v>
          </cell>
          <cell r="J39">
            <v>-154.6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Investment Products</v>
          </cell>
        </row>
        <row r="41">
          <cell r="A41" t="str">
            <v>Investment Products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Annuities - Internal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Annuities - External (Advice Centre)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Annuities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Sub-Total</v>
          </cell>
          <cell r="C45">
            <v>-114.82</v>
          </cell>
          <cell r="D45">
            <v>-49.78</v>
          </cell>
          <cell r="E45">
            <v>-1.5500000000000114</v>
          </cell>
          <cell r="F45">
            <v>-0.44999999999998863</v>
          </cell>
          <cell r="G45">
            <v>-114.82</v>
          </cell>
          <cell r="H45">
            <v>-164.6</v>
          </cell>
          <cell r="I45">
            <v>-166.15</v>
          </cell>
          <cell r="J45">
            <v>-166.6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DSS Rebates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DSS Rebates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Total</v>
          </cell>
          <cell r="C48">
            <v>-114.82</v>
          </cell>
          <cell r="D48">
            <v>-49.78</v>
          </cell>
          <cell r="E48">
            <v>-1.5500000000000114</v>
          </cell>
          <cell r="F48">
            <v>-0.44999999999998863</v>
          </cell>
          <cell r="G48">
            <v>-114.82</v>
          </cell>
          <cell r="H48">
            <v>-164.6</v>
          </cell>
          <cell r="I48">
            <v>-166.15</v>
          </cell>
          <cell r="J48">
            <v>-166.6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</sheetData>
      <sheetData sheetId="12">
        <row r="4">
          <cell r="B4" t="str">
            <v>Retail:</v>
          </cell>
        </row>
        <row r="5">
          <cell r="B5" t="str">
            <v>Opening FUM (as at 31/12/01)</v>
          </cell>
          <cell r="C5">
            <v>384</v>
          </cell>
          <cell r="D5">
            <v>365</v>
          </cell>
          <cell r="E5">
            <v>376</v>
          </cell>
          <cell r="F5">
            <v>384</v>
          </cell>
          <cell r="G5">
            <v>384</v>
          </cell>
          <cell r="H5">
            <v>144</v>
          </cell>
          <cell r="I5">
            <v>144</v>
          </cell>
          <cell r="J5">
            <v>144</v>
          </cell>
          <cell r="K5">
            <v>244</v>
          </cell>
          <cell r="L5">
            <v>249</v>
          </cell>
          <cell r="M5">
            <v>258</v>
          </cell>
          <cell r="N5">
            <v>116</v>
          </cell>
          <cell r="O5">
            <v>244</v>
          </cell>
          <cell r="P5">
            <v>128</v>
          </cell>
          <cell r="Q5">
            <v>128</v>
          </cell>
          <cell r="R5">
            <v>128</v>
          </cell>
        </row>
        <row r="7">
          <cell r="B7" t="str">
            <v>Gross inflows</v>
          </cell>
          <cell r="C7">
            <v>4</v>
          </cell>
          <cell r="D7">
            <v>3</v>
          </cell>
          <cell r="E7">
            <v>-7</v>
          </cell>
          <cell r="F7">
            <v>0</v>
          </cell>
          <cell r="G7">
            <v>4</v>
          </cell>
          <cell r="H7">
            <v>7</v>
          </cell>
          <cell r="K7">
            <v>1</v>
          </cell>
          <cell r="L7">
            <v>2</v>
          </cell>
          <cell r="M7">
            <v>-3</v>
          </cell>
          <cell r="N7">
            <v>0</v>
          </cell>
          <cell r="O7">
            <v>1</v>
          </cell>
          <cell r="P7">
            <v>3</v>
          </cell>
        </row>
        <row r="8">
          <cell r="B8" t="str">
            <v>Less redemptions</v>
          </cell>
          <cell r="C8">
            <v>-8</v>
          </cell>
          <cell r="D8">
            <v>4</v>
          </cell>
          <cell r="E8">
            <v>4</v>
          </cell>
          <cell r="F8">
            <v>0</v>
          </cell>
          <cell r="G8">
            <v>-8</v>
          </cell>
          <cell r="H8">
            <v>-4</v>
          </cell>
          <cell r="K8">
            <v>-2</v>
          </cell>
          <cell r="L8">
            <v>-2</v>
          </cell>
          <cell r="M8">
            <v>4</v>
          </cell>
          <cell r="N8">
            <v>0</v>
          </cell>
          <cell r="O8">
            <v>-2</v>
          </cell>
          <cell r="P8">
            <v>-4</v>
          </cell>
        </row>
        <row r="9">
          <cell r="B9" t="str">
            <v>Net flows</v>
          </cell>
          <cell r="C9">
            <v>-4</v>
          </cell>
          <cell r="D9">
            <v>7</v>
          </cell>
          <cell r="E9">
            <v>-3</v>
          </cell>
          <cell r="F9">
            <v>0</v>
          </cell>
          <cell r="G9">
            <v>-4</v>
          </cell>
          <cell r="H9">
            <v>3</v>
          </cell>
          <cell r="I9">
            <v>0</v>
          </cell>
          <cell r="J9">
            <v>0</v>
          </cell>
          <cell r="K9">
            <v>-1</v>
          </cell>
          <cell r="L9">
            <v>0</v>
          </cell>
          <cell r="M9">
            <v>1</v>
          </cell>
          <cell r="N9">
            <v>0</v>
          </cell>
          <cell r="O9">
            <v>-1</v>
          </cell>
          <cell r="P9">
            <v>-1</v>
          </cell>
          <cell r="Q9">
            <v>0</v>
          </cell>
          <cell r="R9">
            <v>0</v>
          </cell>
        </row>
        <row r="10">
          <cell r="B10" t="str">
            <v>Other movements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Market and currency movements</v>
          </cell>
          <cell r="C11">
            <v>-15</v>
          </cell>
          <cell r="D11">
            <v>4</v>
          </cell>
          <cell r="E11">
            <v>11</v>
          </cell>
          <cell r="F11">
            <v>0</v>
          </cell>
          <cell r="G11">
            <v>-15</v>
          </cell>
          <cell r="H11">
            <v>-11</v>
          </cell>
          <cell r="K11">
            <v>6</v>
          </cell>
          <cell r="L11">
            <v>9</v>
          </cell>
          <cell r="M11">
            <v>-143</v>
          </cell>
          <cell r="N11">
            <v>0</v>
          </cell>
          <cell r="O11">
            <v>6</v>
          </cell>
          <cell r="P11">
            <v>15</v>
          </cell>
          <cell r="Q11">
            <v>-128</v>
          </cell>
          <cell r="R11">
            <v>-128</v>
          </cell>
        </row>
        <row r="13">
          <cell r="B13" t="str">
            <v>Net movement in FUM</v>
          </cell>
          <cell r="C13">
            <v>-19</v>
          </cell>
          <cell r="D13">
            <v>11</v>
          </cell>
          <cell r="E13">
            <v>8</v>
          </cell>
          <cell r="F13">
            <v>0</v>
          </cell>
          <cell r="G13">
            <v>-19</v>
          </cell>
          <cell r="H13">
            <v>-8</v>
          </cell>
          <cell r="I13">
            <v>0</v>
          </cell>
          <cell r="J13">
            <v>0</v>
          </cell>
          <cell r="K13">
            <v>5</v>
          </cell>
          <cell r="L13">
            <v>9</v>
          </cell>
          <cell r="M13">
            <v>-142</v>
          </cell>
          <cell r="N13">
            <v>0</v>
          </cell>
          <cell r="O13">
            <v>5</v>
          </cell>
          <cell r="P13">
            <v>14</v>
          </cell>
          <cell r="Q13">
            <v>-128</v>
          </cell>
          <cell r="R13">
            <v>-128</v>
          </cell>
        </row>
        <row r="15">
          <cell r="B15" t="str">
            <v>Closing FUM</v>
          </cell>
          <cell r="C15">
            <v>365</v>
          </cell>
          <cell r="D15">
            <v>376</v>
          </cell>
          <cell r="E15">
            <v>384</v>
          </cell>
          <cell r="F15">
            <v>384</v>
          </cell>
          <cell r="G15">
            <v>365</v>
          </cell>
          <cell r="H15">
            <v>136</v>
          </cell>
          <cell r="I15">
            <v>144</v>
          </cell>
          <cell r="J15">
            <v>144</v>
          </cell>
          <cell r="K15">
            <v>249</v>
          </cell>
          <cell r="L15">
            <v>258</v>
          </cell>
          <cell r="M15">
            <v>116</v>
          </cell>
          <cell r="N15">
            <v>116</v>
          </cell>
          <cell r="O15">
            <v>249</v>
          </cell>
          <cell r="P15">
            <v>142</v>
          </cell>
        </row>
      </sheetData>
      <sheetData sheetId="13">
        <row r="4">
          <cell r="B4" t="str">
            <v>Retail:</v>
          </cell>
        </row>
        <row r="5">
          <cell r="B5" t="str">
            <v>Opening FUM (as at 31/12/01)</v>
          </cell>
          <cell r="C5">
            <v>1631</v>
          </cell>
          <cell r="D5">
            <v>1515</v>
          </cell>
          <cell r="E5">
            <v>1573</v>
          </cell>
          <cell r="F5">
            <v>1631</v>
          </cell>
          <cell r="G5">
            <v>1631</v>
          </cell>
          <cell r="H5">
            <v>1631</v>
          </cell>
          <cell r="I5">
            <v>1631</v>
          </cell>
          <cell r="J5">
            <v>1631</v>
          </cell>
          <cell r="K5">
            <v>1376</v>
          </cell>
          <cell r="L5">
            <v>1379</v>
          </cell>
          <cell r="M5">
            <v>940</v>
          </cell>
          <cell r="N5">
            <v>-42</v>
          </cell>
          <cell r="O5">
            <v>1376</v>
          </cell>
          <cell r="P5">
            <v>1418</v>
          </cell>
          <cell r="Q5">
            <v>1418</v>
          </cell>
          <cell r="R5">
            <v>1418</v>
          </cell>
        </row>
        <row r="7">
          <cell r="B7" t="str">
            <v>Gross inflows</v>
          </cell>
          <cell r="C7">
            <v>34</v>
          </cell>
          <cell r="D7">
            <v>26</v>
          </cell>
          <cell r="E7">
            <v>-60</v>
          </cell>
          <cell r="F7">
            <v>0</v>
          </cell>
          <cell r="G7">
            <v>34</v>
          </cell>
          <cell r="H7">
            <v>60</v>
          </cell>
          <cell r="K7">
            <v>24</v>
          </cell>
          <cell r="L7">
            <v>44</v>
          </cell>
          <cell r="M7">
            <v>-68</v>
          </cell>
          <cell r="N7">
            <v>0</v>
          </cell>
          <cell r="O7">
            <v>24</v>
          </cell>
          <cell r="P7">
            <v>68</v>
          </cell>
        </row>
        <row r="8">
          <cell r="B8" t="str">
            <v>Less redemptions</v>
          </cell>
          <cell r="C8">
            <v>-70</v>
          </cell>
          <cell r="D8">
            <v>-67</v>
          </cell>
          <cell r="E8">
            <v>137</v>
          </cell>
          <cell r="F8">
            <v>0</v>
          </cell>
          <cell r="G8">
            <v>-70</v>
          </cell>
          <cell r="H8">
            <v>-137</v>
          </cell>
          <cell r="K8">
            <v>-69</v>
          </cell>
          <cell r="L8">
            <v>-71</v>
          </cell>
          <cell r="M8">
            <v>140</v>
          </cell>
          <cell r="N8">
            <v>0</v>
          </cell>
          <cell r="O8">
            <v>-69</v>
          </cell>
          <cell r="P8">
            <v>-140</v>
          </cell>
        </row>
        <row r="9">
          <cell r="B9" t="str">
            <v>Net flows</v>
          </cell>
          <cell r="C9">
            <v>-36</v>
          </cell>
          <cell r="D9">
            <v>-41</v>
          </cell>
          <cell r="E9">
            <v>77</v>
          </cell>
          <cell r="F9">
            <v>0</v>
          </cell>
          <cell r="G9">
            <v>-36</v>
          </cell>
          <cell r="H9">
            <v>-77</v>
          </cell>
          <cell r="I9">
            <v>0</v>
          </cell>
          <cell r="J9">
            <v>0</v>
          </cell>
          <cell r="K9">
            <v>-45</v>
          </cell>
          <cell r="L9">
            <v>-27</v>
          </cell>
          <cell r="M9">
            <v>72</v>
          </cell>
          <cell r="N9">
            <v>0</v>
          </cell>
          <cell r="O9">
            <v>-45</v>
          </cell>
          <cell r="P9">
            <v>-72</v>
          </cell>
          <cell r="Q9">
            <v>0</v>
          </cell>
          <cell r="R9">
            <v>0</v>
          </cell>
        </row>
        <row r="10">
          <cell r="B10" t="str">
            <v>Other movements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 t="str">
            <v>Market and currency movements</v>
          </cell>
          <cell r="C11">
            <v>-80</v>
          </cell>
          <cell r="D11">
            <v>99</v>
          </cell>
          <cell r="E11">
            <v>-19</v>
          </cell>
          <cell r="F11">
            <v>0</v>
          </cell>
          <cell r="G11">
            <v>-80</v>
          </cell>
          <cell r="H11">
            <v>19</v>
          </cell>
          <cell r="K11">
            <v>48</v>
          </cell>
          <cell r="L11">
            <v>-412</v>
          </cell>
          <cell r="M11">
            <v>-1054</v>
          </cell>
          <cell r="N11">
            <v>0</v>
          </cell>
          <cell r="O11">
            <v>48</v>
          </cell>
          <cell r="P11">
            <v>-364</v>
          </cell>
          <cell r="Q11">
            <v>-1418</v>
          </cell>
          <cell r="R11">
            <v>-1418</v>
          </cell>
        </row>
        <row r="13">
          <cell r="B13" t="str">
            <v>Net movement in FUM</v>
          </cell>
          <cell r="C13">
            <v>-116</v>
          </cell>
          <cell r="D13">
            <v>58</v>
          </cell>
          <cell r="E13">
            <v>58</v>
          </cell>
          <cell r="F13">
            <v>0</v>
          </cell>
          <cell r="G13">
            <v>-116</v>
          </cell>
          <cell r="H13">
            <v>-58</v>
          </cell>
          <cell r="I13">
            <v>0</v>
          </cell>
          <cell r="J13">
            <v>0</v>
          </cell>
          <cell r="K13">
            <v>3</v>
          </cell>
          <cell r="L13">
            <v>-439</v>
          </cell>
          <cell r="M13">
            <v>-982</v>
          </cell>
          <cell r="N13">
            <v>0</v>
          </cell>
          <cell r="O13">
            <v>3</v>
          </cell>
          <cell r="P13">
            <v>-436</v>
          </cell>
          <cell r="Q13">
            <v>-1418</v>
          </cell>
          <cell r="R13">
            <v>-1418</v>
          </cell>
        </row>
        <row r="15">
          <cell r="B15" t="str">
            <v>Closing FUM</v>
          </cell>
          <cell r="C15">
            <v>1515</v>
          </cell>
          <cell r="D15">
            <v>1573</v>
          </cell>
          <cell r="E15">
            <v>1631</v>
          </cell>
          <cell r="F15">
            <v>1631</v>
          </cell>
          <cell r="G15">
            <v>1515</v>
          </cell>
          <cell r="H15">
            <v>1573</v>
          </cell>
          <cell r="I15">
            <v>1631</v>
          </cell>
          <cell r="J15">
            <v>1631</v>
          </cell>
          <cell r="K15">
            <v>1379</v>
          </cell>
          <cell r="L15">
            <v>940</v>
          </cell>
          <cell r="M15">
            <v>-42</v>
          </cell>
          <cell r="N15">
            <v>-42</v>
          </cell>
          <cell r="O15">
            <v>1379</v>
          </cell>
          <cell r="P15">
            <v>982</v>
          </cell>
        </row>
      </sheetData>
      <sheetData sheetId="14">
        <row r="4">
          <cell r="B4" t="str">
            <v>Retail:</v>
          </cell>
        </row>
        <row r="5">
          <cell r="B5" t="str">
            <v>Opening FUM (as at 31/12/01)</v>
          </cell>
          <cell r="C5">
            <v>9877</v>
          </cell>
          <cell r="D5">
            <v>9362</v>
          </cell>
          <cell r="E5">
            <v>9540</v>
          </cell>
          <cell r="F5">
            <v>0</v>
          </cell>
          <cell r="G5">
            <v>9877</v>
          </cell>
          <cell r="H5">
            <v>9877</v>
          </cell>
          <cell r="I5">
            <v>9877</v>
          </cell>
          <cell r="J5">
            <v>9877</v>
          </cell>
          <cell r="K5">
            <v>8782</v>
          </cell>
          <cell r="L5">
            <v>8652</v>
          </cell>
          <cell r="M5">
            <v>8114</v>
          </cell>
          <cell r="N5">
            <v>0</v>
          </cell>
          <cell r="O5">
            <v>8782</v>
          </cell>
          <cell r="P5">
            <v>8782</v>
          </cell>
          <cell r="Q5">
            <v>8782</v>
          </cell>
          <cell r="R5">
            <v>8782</v>
          </cell>
        </row>
        <row r="7">
          <cell r="B7" t="str">
            <v>Gross inflows</v>
          </cell>
          <cell r="C7">
            <v>258</v>
          </cell>
          <cell r="D7">
            <v>254</v>
          </cell>
          <cell r="E7">
            <v>-512</v>
          </cell>
          <cell r="F7">
            <v>0</v>
          </cell>
          <cell r="G7">
            <v>258</v>
          </cell>
          <cell r="H7">
            <v>512</v>
          </cell>
          <cell r="K7">
            <v>256</v>
          </cell>
          <cell r="L7">
            <v>293</v>
          </cell>
          <cell r="M7">
            <v>-549</v>
          </cell>
          <cell r="N7">
            <v>0</v>
          </cell>
          <cell r="O7">
            <v>256</v>
          </cell>
          <cell r="P7">
            <v>549</v>
          </cell>
        </row>
        <row r="8">
          <cell r="B8" t="str">
            <v>Less redemptions</v>
          </cell>
          <cell r="C8">
            <v>-207</v>
          </cell>
          <cell r="D8">
            <v>-173</v>
          </cell>
          <cell r="E8">
            <v>380</v>
          </cell>
          <cell r="F8">
            <v>0</v>
          </cell>
          <cell r="G8">
            <v>-207</v>
          </cell>
          <cell r="H8">
            <v>-380</v>
          </cell>
          <cell r="K8">
            <v>-175</v>
          </cell>
          <cell r="L8">
            <v>-164</v>
          </cell>
          <cell r="M8">
            <v>339</v>
          </cell>
          <cell r="N8">
            <v>0</v>
          </cell>
          <cell r="O8">
            <v>-175</v>
          </cell>
          <cell r="P8">
            <v>-339</v>
          </cell>
        </row>
        <row r="9">
          <cell r="B9" t="str">
            <v>Net flows</v>
          </cell>
          <cell r="C9">
            <v>51</v>
          </cell>
          <cell r="D9">
            <v>81</v>
          </cell>
          <cell r="E9">
            <v>-132</v>
          </cell>
          <cell r="F9">
            <v>0</v>
          </cell>
          <cell r="G9">
            <v>51</v>
          </cell>
          <cell r="H9">
            <v>132</v>
          </cell>
          <cell r="I9">
            <v>0</v>
          </cell>
          <cell r="J9">
            <v>0</v>
          </cell>
          <cell r="K9">
            <v>81</v>
          </cell>
          <cell r="L9">
            <v>129</v>
          </cell>
          <cell r="M9">
            <v>-210</v>
          </cell>
          <cell r="N9">
            <v>0</v>
          </cell>
          <cell r="O9">
            <v>81</v>
          </cell>
          <cell r="P9">
            <v>210</v>
          </cell>
          <cell r="Q9">
            <v>0</v>
          </cell>
          <cell r="R9">
            <v>0</v>
          </cell>
        </row>
        <row r="10">
          <cell r="B10" t="str">
            <v>Other movements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K10">
            <v>-108</v>
          </cell>
          <cell r="L10">
            <v>0</v>
          </cell>
          <cell r="M10">
            <v>108</v>
          </cell>
          <cell r="N10">
            <v>0</v>
          </cell>
          <cell r="O10">
            <v>-108</v>
          </cell>
          <cell r="P10">
            <v>-108</v>
          </cell>
        </row>
        <row r="11">
          <cell r="B11" t="str">
            <v>Market and currency movements</v>
          </cell>
          <cell r="C11">
            <v>-566</v>
          </cell>
          <cell r="D11">
            <v>97</v>
          </cell>
          <cell r="E11">
            <v>-9408</v>
          </cell>
          <cell r="F11">
            <v>8782</v>
          </cell>
          <cell r="G11">
            <v>-566</v>
          </cell>
          <cell r="H11">
            <v>-469</v>
          </cell>
          <cell r="I11">
            <v>-9877</v>
          </cell>
          <cell r="J11">
            <v>-1095</v>
          </cell>
          <cell r="K11">
            <v>-103</v>
          </cell>
          <cell r="L11">
            <v>-667</v>
          </cell>
          <cell r="M11">
            <v>-8012</v>
          </cell>
          <cell r="N11">
            <v>0</v>
          </cell>
          <cell r="O11">
            <v>-103</v>
          </cell>
          <cell r="P11">
            <v>-770</v>
          </cell>
          <cell r="Q11">
            <v>-8782</v>
          </cell>
          <cell r="R11">
            <v>-8782</v>
          </cell>
        </row>
        <row r="13">
          <cell r="B13" t="str">
            <v>Net movement in FUM</v>
          </cell>
          <cell r="C13">
            <v>-515</v>
          </cell>
          <cell r="D13">
            <v>178</v>
          </cell>
          <cell r="E13">
            <v>-9540</v>
          </cell>
          <cell r="F13">
            <v>8782</v>
          </cell>
          <cell r="G13">
            <v>-515</v>
          </cell>
          <cell r="H13">
            <v>-337</v>
          </cell>
          <cell r="I13">
            <v>-9877</v>
          </cell>
          <cell r="J13">
            <v>-1095</v>
          </cell>
          <cell r="K13">
            <v>-130</v>
          </cell>
          <cell r="L13">
            <v>-538</v>
          </cell>
          <cell r="M13">
            <v>-8114</v>
          </cell>
          <cell r="N13">
            <v>0</v>
          </cell>
          <cell r="O13">
            <v>-130</v>
          </cell>
          <cell r="P13">
            <v>-668</v>
          </cell>
          <cell r="Q13">
            <v>-8782</v>
          </cell>
          <cell r="R13">
            <v>-8782</v>
          </cell>
        </row>
        <row r="15">
          <cell r="B15" t="str">
            <v>Closing FUM</v>
          </cell>
          <cell r="C15">
            <v>9362</v>
          </cell>
          <cell r="D15">
            <v>9540</v>
          </cell>
          <cell r="E15">
            <v>0</v>
          </cell>
          <cell r="F15">
            <v>8782</v>
          </cell>
          <cell r="G15">
            <v>9362</v>
          </cell>
          <cell r="H15">
            <v>9540</v>
          </cell>
          <cell r="J15">
            <v>8782</v>
          </cell>
          <cell r="K15">
            <v>8652</v>
          </cell>
          <cell r="L15">
            <v>8114</v>
          </cell>
          <cell r="M15">
            <v>0</v>
          </cell>
          <cell r="N15">
            <v>0</v>
          </cell>
          <cell r="O15">
            <v>8652</v>
          </cell>
          <cell r="P15">
            <v>8114</v>
          </cell>
        </row>
      </sheetData>
      <sheetData sheetId="15">
        <row r="9">
          <cell r="B9" t="str">
            <v>Deposits FUM</v>
          </cell>
          <cell r="C9">
            <v>6321.5936980100005</v>
          </cell>
          <cell r="D9">
            <v>-307.5842241900009</v>
          </cell>
          <cell r="E9">
            <v>-266.7889569199988</v>
          </cell>
          <cell r="F9">
            <v>-91.2205169000008</v>
          </cell>
          <cell r="G9">
            <v>6321.5936980100005</v>
          </cell>
          <cell r="H9">
            <v>6014.00947382</v>
          </cell>
          <cell r="I9">
            <v>5747.220516900001</v>
          </cell>
          <cell r="J9">
            <v>5656</v>
          </cell>
          <cell r="K9">
            <v>5311</v>
          </cell>
          <cell r="L9">
            <v>2100.4105124400003</v>
          </cell>
          <cell r="M9">
            <v>0</v>
          </cell>
          <cell r="N9">
            <v>0</v>
          </cell>
          <cell r="O9">
            <v>5311</v>
          </cell>
          <cell r="P9">
            <v>7411.41051244</v>
          </cell>
        </row>
        <row r="10">
          <cell r="B10" t="str">
            <v>Mortgage Book</v>
          </cell>
          <cell r="C10">
            <v>893.929192</v>
          </cell>
          <cell r="D10">
            <v>18.941851000000042</v>
          </cell>
          <cell r="E10">
            <v>25.111076000000025</v>
          </cell>
          <cell r="F10">
            <v>65.01788099999999</v>
          </cell>
          <cell r="G10">
            <v>893.929192</v>
          </cell>
          <cell r="H10">
            <v>912.871043</v>
          </cell>
          <cell r="I10">
            <v>937.982119</v>
          </cell>
          <cell r="J10">
            <v>1003</v>
          </cell>
          <cell r="K10">
            <v>1061</v>
          </cell>
          <cell r="L10">
            <v>56.00704399999995</v>
          </cell>
          <cell r="M10">
            <v>0</v>
          </cell>
          <cell r="N10">
            <v>0</v>
          </cell>
          <cell r="O10">
            <v>1061</v>
          </cell>
          <cell r="P10">
            <v>1117.007044</v>
          </cell>
        </row>
        <row r="11">
          <cell r="B11" t="str">
            <v>Personal Loans Book</v>
          </cell>
          <cell r="C11">
            <v>485.39553619</v>
          </cell>
          <cell r="D11">
            <v>41.58948590999995</v>
          </cell>
          <cell r="E11">
            <v>37.014977900000076</v>
          </cell>
          <cell r="F11">
            <v>23</v>
          </cell>
          <cell r="G11">
            <v>485.39553619</v>
          </cell>
          <cell r="H11">
            <v>526.9850220999999</v>
          </cell>
          <cell r="I11">
            <v>564</v>
          </cell>
          <cell r="J11">
            <v>587</v>
          </cell>
          <cell r="K11">
            <v>609</v>
          </cell>
          <cell r="L11">
            <v>49.85950288999993</v>
          </cell>
          <cell r="M11">
            <v>0</v>
          </cell>
          <cell r="N11">
            <v>0</v>
          </cell>
          <cell r="O11">
            <v>609</v>
          </cell>
          <cell r="P11">
            <v>658.8595028899999</v>
          </cell>
        </row>
        <row r="12">
          <cell r="B12" t="str">
            <v>Credit Card Receivables</v>
          </cell>
          <cell r="C12">
            <v>1259.16546554</v>
          </cell>
          <cell r="D12">
            <v>305.02783165999995</v>
          </cell>
          <cell r="E12">
            <v>27.704146419999915</v>
          </cell>
          <cell r="F12">
            <v>184.10255638000012</v>
          </cell>
          <cell r="G12">
            <v>1259.16546554</v>
          </cell>
          <cell r="H12">
            <v>1564.1932972</v>
          </cell>
          <cell r="I12">
            <v>1591.8974436199999</v>
          </cell>
          <cell r="J12">
            <v>1776</v>
          </cell>
          <cell r="K12">
            <v>1914</v>
          </cell>
          <cell r="L12">
            <v>207.22786652000013</v>
          </cell>
          <cell r="M12">
            <v>0</v>
          </cell>
          <cell r="N12">
            <v>0</v>
          </cell>
          <cell r="O12">
            <v>1914</v>
          </cell>
          <cell r="P12">
            <v>2121.22786652</v>
          </cell>
        </row>
        <row r="13">
          <cell r="B13" t="str">
            <v>Investment Supermarket FUM</v>
          </cell>
          <cell r="C13">
            <v>64.622268</v>
          </cell>
          <cell r="D13">
            <v>35.87560599999999</v>
          </cell>
          <cell r="E13">
            <v>-15.127741999999998</v>
          </cell>
          <cell r="F13">
            <v>21.629868000000002</v>
          </cell>
          <cell r="G13">
            <v>64.622268</v>
          </cell>
          <cell r="H13">
            <v>100.497874</v>
          </cell>
          <cell r="I13">
            <v>85.370132</v>
          </cell>
          <cell r="J13">
            <v>107</v>
          </cell>
          <cell r="K13">
            <v>130</v>
          </cell>
          <cell r="L13">
            <v>4.47799599999999</v>
          </cell>
          <cell r="M13">
            <v>0</v>
          </cell>
          <cell r="N13">
            <v>0</v>
          </cell>
          <cell r="O13">
            <v>130</v>
          </cell>
          <cell r="P13">
            <v>134.477996</v>
          </cell>
        </row>
        <row r="16">
          <cell r="B16" t="str">
            <v>Deposits FUM.</v>
          </cell>
          <cell r="C16">
            <v>377.61018</v>
          </cell>
          <cell r="D16">
            <v>-35.537550819999865</v>
          </cell>
          <cell r="E16">
            <v>-24.07262918000015</v>
          </cell>
          <cell r="F16">
            <v>-29</v>
          </cell>
          <cell r="G16">
            <v>377.61018</v>
          </cell>
          <cell r="H16">
            <v>342.07262918000015</v>
          </cell>
          <cell r="I16">
            <v>318</v>
          </cell>
          <cell r="J16">
            <v>289</v>
          </cell>
          <cell r="K16">
            <v>270</v>
          </cell>
          <cell r="L16">
            <v>-14.433450999999991</v>
          </cell>
          <cell r="M16">
            <v>0</v>
          </cell>
          <cell r="N16">
            <v>0</v>
          </cell>
          <cell r="O16">
            <v>270</v>
          </cell>
          <cell r="P16">
            <v>255.566549</v>
          </cell>
        </row>
        <row r="17">
          <cell r="B17" t="str">
            <v>Mortgage Book.</v>
          </cell>
          <cell r="C17">
            <v>1578.04835</v>
          </cell>
          <cell r="D17">
            <v>-23.401693000000023</v>
          </cell>
          <cell r="E17">
            <v>-60.57691900000009</v>
          </cell>
          <cell r="F17">
            <v>-68.06973799999992</v>
          </cell>
          <cell r="G17">
            <v>1578.04835</v>
          </cell>
          <cell r="H17">
            <v>1554.646657</v>
          </cell>
          <cell r="I17">
            <v>1494.069738</v>
          </cell>
          <cell r="J17">
            <v>1426</v>
          </cell>
          <cell r="K17">
            <v>1348</v>
          </cell>
          <cell r="L17">
            <v>-76.59098399999993</v>
          </cell>
          <cell r="M17">
            <v>0</v>
          </cell>
          <cell r="N17">
            <v>0</v>
          </cell>
          <cell r="O17">
            <v>1348</v>
          </cell>
          <cell r="P17">
            <v>1271.409016</v>
          </cell>
        </row>
        <row r="18">
          <cell r="B18" t="str">
            <v>Personal Loans Book.</v>
          </cell>
          <cell r="C18">
            <v>16.504789659999997</v>
          </cell>
          <cell r="D18">
            <v>-1.5712585999999966</v>
          </cell>
          <cell r="E18">
            <v>-2.5036298200000004</v>
          </cell>
          <cell r="F18">
            <v>-1.4299012399999995</v>
          </cell>
          <cell r="G18">
            <v>16.504789659999997</v>
          </cell>
          <cell r="H18">
            <v>14.93353106</v>
          </cell>
          <cell r="I18">
            <v>12.42990124</v>
          </cell>
          <cell r="J18">
            <v>11</v>
          </cell>
          <cell r="K18">
            <v>9</v>
          </cell>
          <cell r="L18">
            <v>-1.6254654100000012</v>
          </cell>
          <cell r="M18">
            <v>0</v>
          </cell>
          <cell r="N18">
            <v>0</v>
          </cell>
          <cell r="O18">
            <v>9</v>
          </cell>
          <cell r="P18">
            <v>7.374534589999999</v>
          </cell>
        </row>
        <row r="21">
          <cell r="B21" t="str">
            <v>Deposits FUM</v>
          </cell>
          <cell r="C21">
            <v>6699.20387801</v>
          </cell>
          <cell r="D21">
            <v>-343.1217750100004</v>
          </cell>
          <cell r="E21">
            <v>-290.86158609999893</v>
          </cell>
          <cell r="F21">
            <v>-120.2205169000008</v>
          </cell>
          <cell r="G21">
            <v>6699.20387801</v>
          </cell>
          <cell r="H21">
            <v>6356.082103</v>
          </cell>
          <cell r="I21">
            <v>6065.220516900001</v>
          </cell>
          <cell r="J21">
            <v>5945</v>
          </cell>
          <cell r="K21">
            <v>5581</v>
          </cell>
          <cell r="L21">
            <v>2085.9770614400004</v>
          </cell>
          <cell r="M21">
            <v>0</v>
          </cell>
          <cell r="N21">
            <v>0</v>
          </cell>
          <cell r="O21">
            <v>5581</v>
          </cell>
          <cell r="P21">
            <v>7666.97706144</v>
          </cell>
          <cell r="Q21">
            <v>0</v>
          </cell>
          <cell r="R21">
            <v>0</v>
          </cell>
        </row>
        <row r="22">
          <cell r="B22" t="str">
            <v>Mortgage Book</v>
          </cell>
          <cell r="C22">
            <v>2471.977542</v>
          </cell>
          <cell r="D22">
            <v>-4.459842000000208</v>
          </cell>
          <cell r="E22">
            <v>-35.46584299999995</v>
          </cell>
          <cell r="F22">
            <v>-3.051856999999927</v>
          </cell>
          <cell r="G22">
            <v>2471.977542</v>
          </cell>
          <cell r="H22">
            <v>2467.5177</v>
          </cell>
          <cell r="I22">
            <v>2432.051857</v>
          </cell>
          <cell r="J22">
            <v>2429</v>
          </cell>
          <cell r="K22">
            <v>2409</v>
          </cell>
          <cell r="L22">
            <v>-20.583939999999984</v>
          </cell>
          <cell r="M22">
            <v>0</v>
          </cell>
          <cell r="N22">
            <v>0</v>
          </cell>
          <cell r="O22">
            <v>2409</v>
          </cell>
          <cell r="P22">
            <v>2388.41606</v>
          </cell>
          <cell r="Q22">
            <v>0</v>
          </cell>
          <cell r="R22">
            <v>0</v>
          </cell>
        </row>
        <row r="23">
          <cell r="B23" t="str">
            <v>Personal Loans Book</v>
          </cell>
          <cell r="C23">
            <v>501.90032584999994</v>
          </cell>
          <cell r="D23">
            <v>40.01822730999993</v>
          </cell>
          <cell r="E23">
            <v>34.511348080000175</v>
          </cell>
          <cell r="F23">
            <v>21.57009875999995</v>
          </cell>
          <cell r="G23">
            <v>501.90032584999994</v>
          </cell>
          <cell r="H23">
            <v>541.9185531599999</v>
          </cell>
          <cell r="I23">
            <v>576.42990124</v>
          </cell>
          <cell r="J23">
            <v>598</v>
          </cell>
          <cell r="K23">
            <v>618</v>
          </cell>
          <cell r="L23">
            <v>48.234037479999984</v>
          </cell>
          <cell r="M23">
            <v>0</v>
          </cell>
          <cell r="N23">
            <v>0</v>
          </cell>
          <cell r="O23">
            <v>618</v>
          </cell>
          <cell r="P23">
            <v>666.23403748</v>
          </cell>
          <cell r="Q23">
            <v>0</v>
          </cell>
          <cell r="R23">
            <v>0</v>
          </cell>
        </row>
        <row r="24">
          <cell r="B24" t="str">
            <v>Credit Card Receivables</v>
          </cell>
          <cell r="C24">
            <v>1259.16546554</v>
          </cell>
          <cell r="D24">
            <v>305.02783165999995</v>
          </cell>
          <cell r="E24">
            <v>27.704146419999915</v>
          </cell>
          <cell r="F24">
            <v>184.10255638000012</v>
          </cell>
          <cell r="G24">
            <v>1259.16546554</v>
          </cell>
          <cell r="H24">
            <v>1564.1932972</v>
          </cell>
          <cell r="I24">
            <v>1591.8974436199999</v>
          </cell>
          <cell r="J24">
            <v>1776</v>
          </cell>
          <cell r="K24">
            <v>1914</v>
          </cell>
          <cell r="L24">
            <v>207.22786652000013</v>
          </cell>
          <cell r="M24">
            <v>0</v>
          </cell>
          <cell r="N24">
            <v>0</v>
          </cell>
          <cell r="O24">
            <v>1914</v>
          </cell>
          <cell r="P24">
            <v>2121.22786652</v>
          </cell>
          <cell r="Q24">
            <v>0</v>
          </cell>
          <cell r="R24">
            <v>0</v>
          </cell>
        </row>
        <row r="25">
          <cell r="B25" t="str">
            <v>Investment Supermarket FUM</v>
          </cell>
          <cell r="C25">
            <v>64.622268</v>
          </cell>
          <cell r="D25">
            <v>35.87560599999999</v>
          </cell>
          <cell r="E25">
            <v>-15.127741999999998</v>
          </cell>
          <cell r="F25">
            <v>21.629868000000002</v>
          </cell>
          <cell r="G25">
            <v>64.622268</v>
          </cell>
          <cell r="H25">
            <v>100.497874</v>
          </cell>
          <cell r="I25">
            <v>85.370132</v>
          </cell>
          <cell r="J25">
            <v>107</v>
          </cell>
          <cell r="K25">
            <v>130</v>
          </cell>
          <cell r="L25">
            <v>4.47799599999999</v>
          </cell>
          <cell r="M25">
            <v>0</v>
          </cell>
          <cell r="N25">
            <v>0</v>
          </cell>
          <cell r="O25">
            <v>130</v>
          </cell>
          <cell r="P25">
            <v>134.477996</v>
          </cell>
          <cell r="Q25">
            <v>0</v>
          </cell>
          <cell r="R25">
            <v>0</v>
          </cell>
        </row>
      </sheetData>
      <sheetData sheetId="16">
        <row r="9">
          <cell r="B9" t="str">
            <v>Individual Pensions - Germany</v>
          </cell>
          <cell r="C9">
            <v>2.7721646880525386</v>
          </cell>
          <cell r="D9">
            <v>3.100831833604439</v>
          </cell>
          <cell r="E9">
            <v>3.4038762564125147</v>
          </cell>
          <cell r="F9">
            <v>3.774866784575729</v>
          </cell>
          <cell r="G9">
            <v>2.7721646880525386</v>
          </cell>
          <cell r="H9">
            <v>5.872996521656978</v>
          </cell>
          <cell r="I9">
            <v>9.276872778069492</v>
          </cell>
          <cell r="J9">
            <v>13.051739562645222</v>
          </cell>
          <cell r="K9">
            <v>2.92</v>
          </cell>
          <cell r="L9">
            <v>3.393</v>
          </cell>
          <cell r="M9">
            <v>0</v>
          </cell>
          <cell r="N9">
            <v>0</v>
          </cell>
          <cell r="O9">
            <v>2.92</v>
          </cell>
          <cell r="P9">
            <v>6.313</v>
          </cell>
        </row>
        <row r="10">
          <cell r="B10" t="str">
            <v>Individual Pensions - Other</v>
          </cell>
          <cell r="C10">
            <v>0.0037888355645364995</v>
          </cell>
          <cell r="D10">
            <v>0.0007995079950799508</v>
          </cell>
          <cell r="E10">
            <v>0.0003613242574257427</v>
          </cell>
          <cell r="F10">
            <v>0</v>
          </cell>
          <cell r="G10">
            <v>0.0037888355645364995</v>
          </cell>
          <cell r="H10">
            <v>0.00458834355961645</v>
          </cell>
          <cell r="I10">
            <v>0.004949667817042193</v>
          </cell>
          <cell r="J10">
            <v>0.004949667817042193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>Individual Pensions</v>
          </cell>
          <cell r="C11">
            <v>2.775953523617075</v>
          </cell>
          <cell r="D11">
            <v>3.101631341599519</v>
          </cell>
          <cell r="E11">
            <v>3.404237580669941</v>
          </cell>
          <cell r="F11">
            <v>3.7748667845757296</v>
          </cell>
          <cell r="G11">
            <v>2.775953523617075</v>
          </cell>
          <cell r="H11">
            <v>5.877584865216594</v>
          </cell>
          <cell r="I11">
            <v>9.281822445886535</v>
          </cell>
          <cell r="J11">
            <v>13.056689230462265</v>
          </cell>
          <cell r="K11">
            <v>2.92</v>
          </cell>
          <cell r="L11">
            <v>3.393</v>
          </cell>
          <cell r="M11">
            <v>0</v>
          </cell>
          <cell r="N11">
            <v>0</v>
          </cell>
          <cell r="O11">
            <v>2.92</v>
          </cell>
          <cell r="P11">
            <v>6.313</v>
          </cell>
          <cell r="Q11">
            <v>0</v>
          </cell>
          <cell r="R11">
            <v>0</v>
          </cell>
        </row>
        <row r="12">
          <cell r="B12" t="str">
            <v>Life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Investment Products - Germany</v>
          </cell>
          <cell r="C14">
            <v>1.1985349835817125</v>
          </cell>
          <cell r="D14">
            <v>1.8480930053090878</v>
          </cell>
          <cell r="E14">
            <v>1.9070465713447415</v>
          </cell>
          <cell r="F14">
            <v>2.082709487790823</v>
          </cell>
          <cell r="G14">
            <v>1.1985349835817125</v>
          </cell>
          <cell r="H14">
            <v>3.0466279888908003</v>
          </cell>
          <cell r="I14">
            <v>4.953674560235542</v>
          </cell>
          <cell r="J14">
            <v>7.036384048026365</v>
          </cell>
          <cell r="K14">
            <v>1.626</v>
          </cell>
          <cell r="L14">
            <v>2.089</v>
          </cell>
          <cell r="M14">
            <v>0</v>
          </cell>
          <cell r="N14">
            <v>0</v>
          </cell>
          <cell r="O14">
            <v>1.626</v>
          </cell>
          <cell r="P14">
            <v>3.715</v>
          </cell>
        </row>
        <row r="15">
          <cell r="B15" t="str">
            <v>Investment Products - France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Investment Products - Other</v>
          </cell>
          <cell r="C16">
            <v>0</v>
          </cell>
          <cell r="D16">
            <v>0</v>
          </cell>
          <cell r="E16">
            <v>0.0032582178217821778</v>
          </cell>
          <cell r="F16">
            <v>0.08322252996203586</v>
          </cell>
          <cell r="I16">
            <v>0.0032582178217821778</v>
          </cell>
          <cell r="J16">
            <v>0.08648074778381803</v>
          </cell>
          <cell r="K16">
            <v>0.001</v>
          </cell>
          <cell r="L16">
            <v>0.034999999999999996</v>
          </cell>
          <cell r="M16">
            <v>0</v>
          </cell>
          <cell r="N16">
            <v>0</v>
          </cell>
          <cell r="O16">
            <v>0.001</v>
          </cell>
          <cell r="P16">
            <v>0.036</v>
          </cell>
        </row>
        <row r="17">
          <cell r="B17" t="str">
            <v>Investment Products</v>
          </cell>
          <cell r="C17">
            <v>1.1985349835817125</v>
          </cell>
          <cell r="D17">
            <v>1.8480930053090878</v>
          </cell>
          <cell r="E17">
            <v>1.9103047891665241</v>
          </cell>
          <cell r="F17">
            <v>2.1659320177528585</v>
          </cell>
          <cell r="G17">
            <v>1.1985349835817125</v>
          </cell>
          <cell r="H17">
            <v>3.0466279888908003</v>
          </cell>
          <cell r="I17">
            <v>4.9569327780573245</v>
          </cell>
          <cell r="J17">
            <v>7.122864795810183</v>
          </cell>
          <cell r="K17">
            <v>1.6269999999999998</v>
          </cell>
          <cell r="L17">
            <v>2.124</v>
          </cell>
          <cell r="M17">
            <v>0</v>
          </cell>
          <cell r="N17">
            <v>0</v>
          </cell>
          <cell r="O17">
            <v>1.6269999999999998</v>
          </cell>
          <cell r="P17">
            <v>3.751</v>
          </cell>
          <cell r="Q17">
            <v>0</v>
          </cell>
          <cell r="R17">
            <v>0</v>
          </cell>
        </row>
        <row r="18">
          <cell r="B18" t="str">
            <v>Total</v>
          </cell>
          <cell r="C18">
            <v>3.9744885071987874</v>
          </cell>
          <cell r="D18">
            <v>4.949724346908608</v>
          </cell>
          <cell r="E18">
            <v>5.314542369836463</v>
          </cell>
          <cell r="F18">
            <v>5.9407988023285885</v>
          </cell>
          <cell r="G18">
            <v>3.9744885071987874</v>
          </cell>
          <cell r="H18">
            <v>8.924212854107395</v>
          </cell>
          <cell r="I18">
            <v>14.238755223943858</v>
          </cell>
          <cell r="J18">
            <v>20.17955402627245</v>
          </cell>
          <cell r="K18">
            <v>4.547</v>
          </cell>
          <cell r="L18">
            <v>5.517</v>
          </cell>
          <cell r="M18">
            <v>0</v>
          </cell>
          <cell r="N18">
            <v>0</v>
          </cell>
          <cell r="O18">
            <v>4.547</v>
          </cell>
          <cell r="P18">
            <v>10.064</v>
          </cell>
          <cell r="Q18">
            <v>0</v>
          </cell>
          <cell r="R18">
            <v>0</v>
          </cell>
        </row>
        <row r="21">
          <cell r="B21" t="str">
            <v>Individual Pensions - Germany</v>
          </cell>
          <cell r="C21">
            <v>1.2332659762566305</v>
          </cell>
          <cell r="D21">
            <v>1.0258811824804055</v>
          </cell>
          <cell r="E21">
            <v>0.8662426175617997</v>
          </cell>
          <cell r="F21">
            <v>0.9393772000505201</v>
          </cell>
          <cell r="G21">
            <v>1.2332659762566305</v>
          </cell>
          <cell r="H21">
            <v>2.259147158737036</v>
          </cell>
          <cell r="I21">
            <v>3.1253897762988356</v>
          </cell>
          <cell r="J21">
            <v>4.064766976349356</v>
          </cell>
          <cell r="K21">
            <v>0.832</v>
          </cell>
          <cell r="L21">
            <v>0.791</v>
          </cell>
          <cell r="M21">
            <v>0</v>
          </cell>
          <cell r="N21">
            <v>0</v>
          </cell>
          <cell r="O21">
            <v>0.832</v>
          </cell>
          <cell r="P21">
            <v>1.623</v>
          </cell>
        </row>
        <row r="22">
          <cell r="B22" t="str">
            <v>Individual Pensions - Other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 t="str">
            <v>Individual Pensions</v>
          </cell>
          <cell r="C23">
            <v>1.2332659762566305</v>
          </cell>
          <cell r="D23">
            <v>1.0258811824804055</v>
          </cell>
          <cell r="E23">
            <v>0.8662426175617997</v>
          </cell>
          <cell r="F23">
            <v>0.9393772000505201</v>
          </cell>
          <cell r="G23">
            <v>1.2332659762566305</v>
          </cell>
          <cell r="H23">
            <v>2.259147158737036</v>
          </cell>
          <cell r="I23">
            <v>3.1253897762988356</v>
          </cell>
          <cell r="J23">
            <v>4.064766976349356</v>
          </cell>
          <cell r="K23">
            <v>0.832</v>
          </cell>
          <cell r="L23">
            <v>0.791</v>
          </cell>
          <cell r="M23">
            <v>0</v>
          </cell>
          <cell r="N23">
            <v>0</v>
          </cell>
          <cell r="O23">
            <v>0.832</v>
          </cell>
          <cell r="P23">
            <v>1.623</v>
          </cell>
          <cell r="Q23">
            <v>0</v>
          </cell>
          <cell r="R23">
            <v>0</v>
          </cell>
        </row>
        <row r="24">
          <cell r="B24" t="str">
            <v>Life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Investment Products - Germany</v>
          </cell>
          <cell r="C26">
            <v>0.912477898459207</v>
          </cell>
          <cell r="D26">
            <v>0.7603186802367183</v>
          </cell>
          <cell r="E26">
            <v>0.4500242008989135</v>
          </cell>
          <cell r="F26">
            <v>0.5080324570673804</v>
          </cell>
          <cell r="G26">
            <v>0.912477898459207</v>
          </cell>
          <cell r="H26">
            <v>1.6727965786959254</v>
          </cell>
          <cell r="I26">
            <v>2.122820779594839</v>
          </cell>
          <cell r="J26">
            <v>2.6308532366622193</v>
          </cell>
          <cell r="K26">
            <v>0.76</v>
          </cell>
          <cell r="L26">
            <v>0.5859999999999999</v>
          </cell>
          <cell r="M26">
            <v>0</v>
          </cell>
          <cell r="N26">
            <v>0</v>
          </cell>
          <cell r="O26">
            <v>0.76</v>
          </cell>
          <cell r="P26">
            <v>1.3459999999999999</v>
          </cell>
        </row>
        <row r="27">
          <cell r="B27" t="str">
            <v>Investment Products - France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Investment Products - Other</v>
          </cell>
          <cell r="C28">
            <v>0.7779742359181612</v>
          </cell>
          <cell r="D28">
            <v>0</v>
          </cell>
          <cell r="E28">
            <v>0.030940594059405968</v>
          </cell>
          <cell r="F28">
            <v>0.6433304358614683</v>
          </cell>
          <cell r="G28">
            <v>0.7779742359181612</v>
          </cell>
          <cell r="H28">
            <v>0.7779742359181612</v>
          </cell>
          <cell r="I28">
            <v>0.8089148299775671</v>
          </cell>
          <cell r="J28">
            <v>1.4522452658390355</v>
          </cell>
          <cell r="K28">
            <v>0.99</v>
          </cell>
          <cell r="L28">
            <v>0.28300000000000014</v>
          </cell>
          <cell r="M28">
            <v>0</v>
          </cell>
          <cell r="N28">
            <v>0</v>
          </cell>
          <cell r="O28">
            <v>0.99</v>
          </cell>
          <cell r="P28">
            <v>1.2730000000000001</v>
          </cell>
        </row>
        <row r="29">
          <cell r="B29" t="str">
            <v>Investment Products - SIP</v>
          </cell>
          <cell r="C29">
            <v>0.8499621116443548</v>
          </cell>
          <cell r="D29">
            <v>0.9462250498842453</v>
          </cell>
          <cell r="E29">
            <v>1.5441920101329623</v>
          </cell>
          <cell r="F29">
            <v>1.1911167943434946</v>
          </cell>
          <cell r="G29">
            <v>0.8499621116443548</v>
          </cell>
          <cell r="H29">
            <v>1.7961871615286</v>
          </cell>
          <cell r="I29">
            <v>3.3403791716615623</v>
          </cell>
          <cell r="J29">
            <v>4.531495966005057</v>
          </cell>
          <cell r="K29">
            <v>0.427</v>
          </cell>
          <cell r="L29">
            <v>0.067</v>
          </cell>
          <cell r="M29">
            <v>0</v>
          </cell>
          <cell r="N29">
            <v>0</v>
          </cell>
          <cell r="O29">
            <v>0.427</v>
          </cell>
          <cell r="P29">
            <v>0.494</v>
          </cell>
        </row>
        <row r="30">
          <cell r="B30" t="str">
            <v>Investment Products - France</v>
          </cell>
          <cell r="C30">
            <v>7.302980550644103</v>
          </cell>
          <cell r="D30">
            <v>13.660269337385008</v>
          </cell>
          <cell r="E30">
            <v>10.02333230883057</v>
          </cell>
          <cell r="F30">
            <v>13.901143385906606</v>
          </cell>
          <cell r="G30">
            <v>7.302980550644103</v>
          </cell>
          <cell r="H30">
            <v>20.96324988802911</v>
          </cell>
          <cell r="I30">
            <v>30.98658219685968</v>
          </cell>
          <cell r="J30">
            <v>44.887725582766286</v>
          </cell>
          <cell r="K30">
            <v>11.283</v>
          </cell>
          <cell r="L30">
            <v>10.834999999999999</v>
          </cell>
          <cell r="M30">
            <v>0</v>
          </cell>
          <cell r="N30">
            <v>0</v>
          </cell>
          <cell r="O30">
            <v>11.283</v>
          </cell>
          <cell r="P30">
            <v>22.118</v>
          </cell>
        </row>
        <row r="31">
          <cell r="B31" t="str">
            <v>Investment Products</v>
          </cell>
          <cell r="C31">
            <v>9.843394796665827</v>
          </cell>
          <cell r="D31">
            <v>15.366813067505973</v>
          </cell>
          <cell r="E31">
            <v>12.048489113921846</v>
          </cell>
          <cell r="F31">
            <v>16.243623073178952</v>
          </cell>
          <cell r="G31">
            <v>9.843394796665827</v>
          </cell>
          <cell r="H31">
            <v>25.2102078641718</v>
          </cell>
          <cell r="I31">
            <v>37.258696978093646</v>
          </cell>
          <cell r="J31">
            <v>53.5023200512726</v>
          </cell>
          <cell r="K31">
            <v>13.459999999999999</v>
          </cell>
          <cell r="L31">
            <v>11.770999999999999</v>
          </cell>
          <cell r="M31">
            <v>0</v>
          </cell>
          <cell r="N31">
            <v>0</v>
          </cell>
          <cell r="O31">
            <v>13.459999999999999</v>
          </cell>
          <cell r="P31">
            <v>25.230999999999998</v>
          </cell>
          <cell r="Q31">
            <v>0</v>
          </cell>
          <cell r="R31">
            <v>0</v>
          </cell>
        </row>
        <row r="32">
          <cell r="B32" t="str">
            <v>Total</v>
          </cell>
          <cell r="C32">
            <v>11.076660772922457</v>
          </cell>
          <cell r="D32">
            <v>16.392694249986377</v>
          </cell>
          <cell r="E32">
            <v>12.914731731483649</v>
          </cell>
          <cell r="F32">
            <v>17.183000273229467</v>
          </cell>
          <cell r="G32">
            <v>11.076660772922457</v>
          </cell>
          <cell r="H32">
            <v>27.469355022908836</v>
          </cell>
          <cell r="I32">
            <v>40.384086754392484</v>
          </cell>
          <cell r="J32">
            <v>57.56708702762195</v>
          </cell>
          <cell r="K32">
            <v>14.292</v>
          </cell>
          <cell r="L32">
            <v>12.562</v>
          </cell>
          <cell r="M32">
            <v>0</v>
          </cell>
          <cell r="N32">
            <v>0</v>
          </cell>
          <cell r="O32">
            <v>14.292</v>
          </cell>
          <cell r="P32">
            <v>26.854</v>
          </cell>
          <cell r="Q32">
            <v>0</v>
          </cell>
          <cell r="R32">
            <v>0</v>
          </cell>
        </row>
      </sheetData>
      <sheetData sheetId="17">
        <row r="8">
          <cell r="B8" t="str">
            <v>Fixed Annuities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 t="str">
            <v>Equity Linked Indexed Annuities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Variable Annuities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Guaranteed Investment Contracts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Funding Agreements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Life</v>
          </cell>
          <cell r="C13">
            <v>5.415781175018852</v>
          </cell>
          <cell r="D13">
            <v>6.023307587309249</v>
          </cell>
          <cell r="E13">
            <v>4.814299242397727</v>
          </cell>
          <cell r="F13">
            <v>5.553681930686354</v>
          </cell>
          <cell r="G13">
            <v>5.415781175018852</v>
          </cell>
          <cell r="H13">
            <v>11.439088762328101</v>
          </cell>
          <cell r="I13">
            <v>16.253388004725828</v>
          </cell>
          <cell r="J13">
            <v>21.80706993541218</v>
          </cell>
          <cell r="K13">
            <v>5.452951900154257</v>
          </cell>
          <cell r="L13">
            <v>6.38084311369616</v>
          </cell>
          <cell r="M13">
            <v>0</v>
          </cell>
          <cell r="N13">
            <v>0</v>
          </cell>
          <cell r="O13">
            <v>5.452951900154257</v>
          </cell>
          <cell r="P13">
            <v>11.833795013850416</v>
          </cell>
          <cell r="Q13">
            <v>0</v>
          </cell>
          <cell r="R13">
            <v>0</v>
          </cell>
        </row>
        <row r="14">
          <cell r="B14" t="str">
            <v>GIC - Medium Term Note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Total</v>
          </cell>
          <cell r="C15">
            <v>5.415781175018852</v>
          </cell>
          <cell r="D15">
            <v>6.023307587309249</v>
          </cell>
          <cell r="E15">
            <v>4.814299242397727</v>
          </cell>
          <cell r="F15">
            <v>5.553681930686354</v>
          </cell>
          <cell r="G15">
            <v>5.415781175018852</v>
          </cell>
          <cell r="H15">
            <v>11.439088762328101</v>
          </cell>
          <cell r="I15">
            <v>16.253388004725828</v>
          </cell>
          <cell r="J15">
            <v>21.80706993541218</v>
          </cell>
          <cell r="K15">
            <v>5.452951900154257</v>
          </cell>
          <cell r="L15">
            <v>6.38084311369616</v>
          </cell>
          <cell r="M15">
            <v>0</v>
          </cell>
          <cell r="N15">
            <v>0</v>
          </cell>
          <cell r="O15">
            <v>5.452951900154257</v>
          </cell>
          <cell r="P15">
            <v>11.833795013850416</v>
          </cell>
          <cell r="Q15">
            <v>0</v>
          </cell>
          <cell r="R15">
            <v>0</v>
          </cell>
        </row>
        <row r="18">
          <cell r="B18" t="str">
            <v>Fixed Annuities</v>
          </cell>
          <cell r="C18">
            <v>347.70686227462807</v>
          </cell>
          <cell r="D18">
            <v>466.4131543943537</v>
          </cell>
          <cell r="E18">
            <v>560.8580916081745</v>
          </cell>
          <cell r="F18">
            <v>523.8912576510335</v>
          </cell>
          <cell r="G18">
            <v>347.70686227462807</v>
          </cell>
          <cell r="H18">
            <v>814.1200166689817</v>
          </cell>
          <cell r="I18">
            <v>1374.9781082771563</v>
          </cell>
          <cell r="J18">
            <v>1898.8693659281896</v>
          </cell>
          <cell r="K18">
            <v>427.5725704669752</v>
          </cell>
          <cell r="L18">
            <v>625.3685652670969</v>
          </cell>
          <cell r="M18">
            <v>0</v>
          </cell>
          <cell r="N18">
            <v>0</v>
          </cell>
          <cell r="O18">
            <v>427.5725704669752</v>
          </cell>
          <cell r="P18">
            <v>1052.941135734072</v>
          </cell>
          <cell r="Q18">
            <v>0</v>
          </cell>
          <cell r="R18">
            <v>0</v>
          </cell>
        </row>
        <row r="19">
          <cell r="B19" t="str">
            <v>Equity Linked Indexed Annuities</v>
          </cell>
          <cell r="C19">
            <v>72.25611846164392</v>
          </cell>
          <cell r="D19">
            <v>66.28465108968265</v>
          </cell>
          <cell r="E19">
            <v>58.048291537004786</v>
          </cell>
          <cell r="F19">
            <v>74.19432664692803</v>
          </cell>
          <cell r="G19">
            <v>72.25611846164392</v>
          </cell>
          <cell r="H19">
            <v>138.54076955132658</v>
          </cell>
          <cell r="I19">
            <v>196.58906108833136</v>
          </cell>
          <cell r="J19">
            <v>270.7833877352594</v>
          </cell>
          <cell r="K19">
            <v>57.35520964801571</v>
          </cell>
          <cell r="L19">
            <v>72.14063522733053</v>
          </cell>
          <cell r="M19">
            <v>0</v>
          </cell>
          <cell r="N19">
            <v>0</v>
          </cell>
          <cell r="O19">
            <v>57.35520964801571</v>
          </cell>
          <cell r="P19">
            <v>129.49584487534625</v>
          </cell>
          <cell r="Q19">
            <v>0</v>
          </cell>
          <cell r="R19">
            <v>0</v>
          </cell>
        </row>
        <row r="20">
          <cell r="B20" t="str">
            <v>Variable Annuities</v>
          </cell>
          <cell r="C20">
            <v>239.11702200589565</v>
          </cell>
          <cell r="D20">
            <v>207.76379477421267</v>
          </cell>
          <cell r="E20">
            <v>166.21043348050745</v>
          </cell>
          <cell r="F20">
            <v>154.98431054221788</v>
          </cell>
          <cell r="G20">
            <v>239.11702200589565</v>
          </cell>
          <cell r="H20">
            <v>446.8808167801083</v>
          </cell>
          <cell r="I20">
            <v>613.0912502606158</v>
          </cell>
          <cell r="J20">
            <v>768.0755608028336</v>
          </cell>
          <cell r="K20">
            <v>183.4216799887814</v>
          </cell>
          <cell r="L20">
            <v>300.4349682106646</v>
          </cell>
          <cell r="M20">
            <v>0</v>
          </cell>
          <cell r="N20">
            <v>0</v>
          </cell>
          <cell r="O20">
            <v>183.4216799887814</v>
          </cell>
          <cell r="P20">
            <v>483.856648199446</v>
          </cell>
          <cell r="Q20">
            <v>0</v>
          </cell>
          <cell r="R20">
            <v>0</v>
          </cell>
        </row>
        <row r="21">
          <cell r="B21" t="str">
            <v>Guaranteed Investment Contracts</v>
          </cell>
          <cell r="C21">
            <v>154.31548639199286</v>
          </cell>
          <cell r="D21">
            <v>-4.30923552381671</v>
          </cell>
          <cell r="E21">
            <v>20.248110102009406</v>
          </cell>
          <cell r="F21">
            <v>-0.11824040625748466</v>
          </cell>
          <cell r="G21">
            <v>154.31548639199286</v>
          </cell>
          <cell r="H21">
            <v>150.00625086817615</v>
          </cell>
          <cell r="I21">
            <v>170.25436097018556</v>
          </cell>
          <cell r="J21">
            <v>170.13612056392807</v>
          </cell>
          <cell r="K21">
            <v>113.23797503856402</v>
          </cell>
          <cell r="L21">
            <v>168.27172025229476</v>
          </cell>
          <cell r="M21">
            <v>0</v>
          </cell>
          <cell r="N21">
            <v>0</v>
          </cell>
          <cell r="O21">
            <v>113.23797503856402</v>
          </cell>
          <cell r="P21">
            <v>281.50969529085876</v>
          </cell>
          <cell r="Q21">
            <v>0</v>
          </cell>
          <cell r="R21">
            <v>0</v>
          </cell>
        </row>
        <row r="22">
          <cell r="B22" t="str">
            <v>Funding Agreements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Life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GIC - Medium Term Note</v>
          </cell>
          <cell r="C24">
            <v>410.77671899636664</v>
          </cell>
          <cell r="D24">
            <v>644.1177107855475</v>
          </cell>
          <cell r="E24">
            <v>385.5983077259042</v>
          </cell>
          <cell r="F24">
            <v>63.2991924873204</v>
          </cell>
          <cell r="G24">
            <v>410.77671899636664</v>
          </cell>
          <cell r="H24">
            <v>1054.8944297819141</v>
          </cell>
          <cell r="I24">
            <v>1440.4927375078184</v>
          </cell>
          <cell r="J24">
            <v>1503.7919299951386</v>
          </cell>
          <cell r="K24">
            <v>524.9579301640724</v>
          </cell>
          <cell r="L24">
            <v>384.32115570850385</v>
          </cell>
          <cell r="M24">
            <v>0</v>
          </cell>
          <cell r="N24">
            <v>0</v>
          </cell>
          <cell r="O24">
            <v>524.9579301640724</v>
          </cell>
          <cell r="P24">
            <v>909.2790858725763</v>
          </cell>
          <cell r="Q24">
            <v>0</v>
          </cell>
          <cell r="R24">
            <v>0</v>
          </cell>
        </row>
        <row r="25">
          <cell r="B25" t="str">
            <v>Total</v>
          </cell>
          <cell r="C25">
            <v>1224.172208130527</v>
          </cell>
          <cell r="D25">
            <v>1380.2700755199799</v>
          </cell>
          <cell r="E25">
            <v>1190.9632344536003</v>
          </cell>
          <cell r="F25">
            <v>816.2508469212423</v>
          </cell>
          <cell r="G25">
            <v>1224.172208130527</v>
          </cell>
          <cell r="H25">
            <v>2604.4422836505073</v>
          </cell>
          <cell r="I25">
            <v>3795.4055181041076</v>
          </cell>
          <cell r="J25">
            <v>4611.656365025349</v>
          </cell>
          <cell r="K25">
            <v>1306.5453653064087</v>
          </cell>
          <cell r="L25">
            <v>1550.5370446658908</v>
          </cell>
          <cell r="M25">
            <v>0</v>
          </cell>
          <cell r="N25">
            <v>0</v>
          </cell>
          <cell r="O25">
            <v>1306.5453653064087</v>
          </cell>
          <cell r="P25">
            <v>2857.082409972299</v>
          </cell>
          <cell r="Q25">
            <v>0</v>
          </cell>
          <cell r="R25">
            <v>0</v>
          </cell>
        </row>
        <row r="39">
          <cell r="B39" t="str">
            <v>Total Deposit Liabilities</v>
          </cell>
          <cell r="C39">
            <v>518.6810173442105</v>
          </cell>
          <cell r="D39">
            <v>534.8044653014789</v>
          </cell>
          <cell r="E39">
            <v>564.3900115669865</v>
          </cell>
          <cell r="F39">
            <v>575.145664422152</v>
          </cell>
          <cell r="G39">
            <v>518.6810173442105</v>
          </cell>
          <cell r="H39">
            <v>534.8044653014789</v>
          </cell>
          <cell r="I39">
            <v>564.3900115669865</v>
          </cell>
          <cell r="J39">
            <v>575.145664422152</v>
          </cell>
          <cell r="K39">
            <v>633.1713483146068</v>
          </cell>
          <cell r="L39">
            <v>668.0240110214525</v>
          </cell>
          <cell r="M39">
            <v>0</v>
          </cell>
          <cell r="N39">
            <v>0</v>
          </cell>
          <cell r="O39">
            <v>633.1713483146068</v>
          </cell>
          <cell r="P39">
            <v>668.0240110214525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</row>
        <row r="41">
          <cell r="B41" t="str">
            <v>Mortgage Book</v>
          </cell>
          <cell r="C41">
            <v>675.7386714197573</v>
          </cell>
          <cell r="D41">
            <v>731.6524459613197</v>
          </cell>
          <cell r="E41">
            <v>708.3302714839763</v>
          </cell>
          <cell r="F41">
            <v>695.6293802391095</v>
          </cell>
          <cell r="G41">
            <v>675.7386714197573</v>
          </cell>
          <cell r="H41">
            <v>731.6524459613197</v>
          </cell>
          <cell r="I41">
            <v>708.3302714839763</v>
          </cell>
          <cell r="J41">
            <v>695.6293802391095</v>
          </cell>
          <cell r="K41">
            <v>704.3047752808989</v>
          </cell>
          <cell r="L41">
            <v>685.3736141179558</v>
          </cell>
          <cell r="M41">
            <v>0</v>
          </cell>
          <cell r="N41">
            <v>0</v>
          </cell>
          <cell r="O41">
            <v>704.3047752808989</v>
          </cell>
          <cell r="P41">
            <v>685.3736141179558</v>
          </cell>
          <cell r="Q41">
            <v>0</v>
          </cell>
          <cell r="R41">
            <v>0</v>
          </cell>
        </row>
        <row r="42">
          <cell r="B42" t="str">
            <v>Personal Loans Book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Retail Assets</v>
          </cell>
          <cell r="C43">
            <v>675.7386714197573</v>
          </cell>
          <cell r="D43">
            <v>731.6524459613197</v>
          </cell>
          <cell r="E43">
            <v>708.3302714839763</v>
          </cell>
          <cell r="F43">
            <v>695.6293802391095</v>
          </cell>
          <cell r="G43">
            <v>675.7386714197573</v>
          </cell>
          <cell r="H43">
            <v>731.6524459613197</v>
          </cell>
          <cell r="I43">
            <v>708.3302714839763</v>
          </cell>
          <cell r="J43">
            <v>695.6293802391095</v>
          </cell>
          <cell r="K43">
            <v>704.3047752808989</v>
          </cell>
          <cell r="L43">
            <v>685.3736141179558</v>
          </cell>
          <cell r="M43">
            <v>0</v>
          </cell>
          <cell r="N43">
            <v>0</v>
          </cell>
          <cell r="O43">
            <v>704.3047752808989</v>
          </cell>
          <cell r="P43">
            <v>685.3736141179558</v>
          </cell>
          <cell r="Q43">
            <v>0</v>
          </cell>
          <cell r="R43">
            <v>0</v>
          </cell>
        </row>
      </sheetData>
      <sheetData sheetId="18">
        <row r="23">
          <cell r="B23" t="str">
            <v>opening Balance of FUM (31/12/01)</v>
          </cell>
          <cell r="C23">
            <v>694.8045621291084</v>
          </cell>
          <cell r="D23">
            <v>708.6635487934586</v>
          </cell>
          <cell r="E23">
            <v>908.4362713457999</v>
          </cell>
          <cell r="F23">
            <v>933.068089390432</v>
          </cell>
          <cell r="G23">
            <v>694.8045621291084</v>
          </cell>
          <cell r="H23">
            <v>694.8045621291084</v>
          </cell>
          <cell r="I23">
            <v>694.8045621291084</v>
          </cell>
          <cell r="J23">
            <v>694.8045621291084</v>
          </cell>
          <cell r="K23">
            <v>1072.26</v>
          </cell>
          <cell r="L23">
            <v>955</v>
          </cell>
          <cell r="M23">
            <v>1025.2999999999997</v>
          </cell>
          <cell r="N23">
            <v>0</v>
          </cell>
          <cell r="O23">
            <v>1072.26</v>
          </cell>
          <cell r="P23">
            <v>1072.26</v>
          </cell>
          <cell r="Q23">
            <v>1072.26</v>
          </cell>
          <cell r="R23">
            <v>1072.26</v>
          </cell>
        </row>
        <row r="25">
          <cell r="B25" t="str">
            <v>Gross inflows</v>
          </cell>
          <cell r="C25">
            <v>434.59731064270954</v>
          </cell>
          <cell r="D25">
            <v>447.4812381462632</v>
          </cell>
          <cell r="E25">
            <v>591.1214512110273</v>
          </cell>
          <cell r="F25">
            <v>636.7</v>
          </cell>
          <cell r="G25">
            <v>434.59731064270954</v>
          </cell>
          <cell r="H25">
            <v>882.0785487889727</v>
          </cell>
          <cell r="I25">
            <v>1473.2</v>
          </cell>
          <cell r="J25">
            <v>2109.9</v>
          </cell>
          <cell r="K25">
            <v>763.8</v>
          </cell>
          <cell r="L25">
            <v>846.7</v>
          </cell>
          <cell r="M25">
            <v>-1610.5</v>
          </cell>
          <cell r="N25">
            <v>0</v>
          </cell>
          <cell r="O25">
            <v>763.8</v>
          </cell>
          <cell r="P25">
            <v>1610.5</v>
          </cell>
        </row>
        <row r="26">
          <cell r="B26" t="str">
            <v>Less redemptions</v>
          </cell>
          <cell r="C26">
            <v>-437.3228951751498</v>
          </cell>
          <cell r="D26">
            <v>-275.1245516472785</v>
          </cell>
          <cell r="E26">
            <v>-496.7525531775717</v>
          </cell>
          <cell r="F26">
            <v>-548.3499999999999</v>
          </cell>
          <cell r="G26">
            <v>-437.3228951751498</v>
          </cell>
          <cell r="H26">
            <v>-712.4474468224283</v>
          </cell>
          <cell r="I26">
            <v>-1209.2</v>
          </cell>
          <cell r="J26">
            <v>-1757.55</v>
          </cell>
          <cell r="K26">
            <v>-915.5</v>
          </cell>
          <cell r="L26">
            <v>-718.0999999999999</v>
          </cell>
          <cell r="M26">
            <v>1633.6</v>
          </cell>
          <cell r="N26">
            <v>0</v>
          </cell>
          <cell r="O26">
            <v>-915.5</v>
          </cell>
          <cell r="P26">
            <v>-1633.6</v>
          </cell>
        </row>
        <row r="27">
          <cell r="B27" t="str">
            <v>Net flows</v>
          </cell>
          <cell r="C27">
            <v>-2.72558453244028</v>
          </cell>
          <cell r="D27">
            <v>172.3566864989847</v>
          </cell>
          <cell r="E27">
            <v>94.3688980334556</v>
          </cell>
          <cell r="F27">
            <v>88.35000000000014</v>
          </cell>
          <cell r="G27">
            <v>-2.72558453244028</v>
          </cell>
          <cell r="H27">
            <v>169.6311019665444</v>
          </cell>
          <cell r="I27">
            <v>264</v>
          </cell>
          <cell r="J27">
            <v>352.35000000000014</v>
          </cell>
          <cell r="K27">
            <v>-151.70000000000005</v>
          </cell>
          <cell r="L27">
            <v>128.60000000000014</v>
          </cell>
          <cell r="M27">
            <v>23.09999999999991</v>
          </cell>
          <cell r="N27">
            <v>0</v>
          </cell>
          <cell r="O27">
            <v>-151.70000000000005</v>
          </cell>
          <cell r="P27">
            <v>-23.09999999999991</v>
          </cell>
          <cell r="Q27">
            <v>0</v>
          </cell>
          <cell r="R27">
            <v>0</v>
          </cell>
        </row>
        <row r="28">
          <cell r="B28" t="str">
            <v>Other movements</v>
          </cell>
          <cell r="C28">
            <v>-12</v>
          </cell>
          <cell r="D28">
            <v>0</v>
          </cell>
          <cell r="E28">
            <v>12</v>
          </cell>
          <cell r="F28">
            <v>0</v>
          </cell>
          <cell r="G28">
            <v>-12</v>
          </cell>
          <cell r="H28">
            <v>-12</v>
          </cell>
          <cell r="I28">
            <v>0</v>
          </cell>
          <cell r="J28">
            <v>0</v>
          </cell>
          <cell r="K28">
            <v>-19</v>
          </cell>
          <cell r="L28">
            <v>-0.3999999999999986</v>
          </cell>
          <cell r="M28">
            <v>19.4</v>
          </cell>
          <cell r="N28">
            <v>0</v>
          </cell>
          <cell r="O28">
            <v>-19</v>
          </cell>
          <cell r="P28">
            <v>-19.4</v>
          </cell>
        </row>
        <row r="29">
          <cell r="B29" t="str">
            <v>Market and currency movements</v>
          </cell>
          <cell r="C29">
            <v>28.5845711967905</v>
          </cell>
          <cell r="D29">
            <v>27.4160360533566</v>
          </cell>
          <cell r="E29">
            <v>-81.73707998882351</v>
          </cell>
          <cell r="F29">
            <v>49.12191060956775</v>
          </cell>
          <cell r="G29">
            <v>28.5845711967905</v>
          </cell>
          <cell r="H29">
            <v>56.0006072501471</v>
          </cell>
          <cell r="I29">
            <v>-25.73647273867641</v>
          </cell>
          <cell r="J29">
            <v>23.385437870891337</v>
          </cell>
          <cell r="K29">
            <v>53.440000000000055</v>
          </cell>
          <cell r="L29">
            <v>-57.90000000000032</v>
          </cell>
          <cell r="M29">
            <v>-1067.7999999999997</v>
          </cell>
          <cell r="N29">
            <v>0</v>
          </cell>
          <cell r="O29">
            <v>53.440000000000055</v>
          </cell>
          <cell r="P29">
            <v>-4.460000000000264</v>
          </cell>
          <cell r="Q29">
            <v>-1072.26</v>
          </cell>
          <cell r="R29">
            <v>-1072.26</v>
          </cell>
        </row>
        <row r="31">
          <cell r="B31" t="str">
            <v>Net movement in FUM</v>
          </cell>
          <cell r="C31">
            <v>13.858986664350219</v>
          </cell>
          <cell r="D31">
            <v>199.7727225523413</v>
          </cell>
          <cell r="E31">
            <v>24.631818044632084</v>
          </cell>
          <cell r="F31">
            <v>137.47191060956789</v>
          </cell>
          <cell r="G31">
            <v>13.858986664350219</v>
          </cell>
          <cell r="H31">
            <v>213.6317092166915</v>
          </cell>
          <cell r="I31">
            <v>238.2635272613236</v>
          </cell>
          <cell r="J31">
            <v>375.7354378708915</v>
          </cell>
          <cell r="K31">
            <v>-117.25999999999999</v>
          </cell>
          <cell r="L31">
            <v>70.29999999999981</v>
          </cell>
          <cell r="M31">
            <v>-1025.2999999999997</v>
          </cell>
          <cell r="N31">
            <v>0</v>
          </cell>
          <cell r="O31">
            <v>-117.25999999999999</v>
          </cell>
          <cell r="P31">
            <v>-46.96000000000017</v>
          </cell>
          <cell r="Q31">
            <v>-1072.26</v>
          </cell>
          <cell r="R31">
            <v>-1072.26</v>
          </cell>
        </row>
        <row r="33">
          <cell r="B33" t="str">
            <v>Closing FUM</v>
          </cell>
          <cell r="C33">
            <v>708.6635487934586</v>
          </cell>
          <cell r="D33">
            <v>908.4362713457999</v>
          </cell>
          <cell r="E33">
            <v>933.068089390432</v>
          </cell>
          <cell r="F33">
            <v>1070.54</v>
          </cell>
          <cell r="G33">
            <v>708.6635487934586</v>
          </cell>
          <cell r="H33">
            <v>908.4362713457999</v>
          </cell>
          <cell r="I33">
            <v>933.068089390432</v>
          </cell>
          <cell r="J33">
            <v>1070.54</v>
          </cell>
          <cell r="K33">
            <v>955</v>
          </cell>
          <cell r="L33">
            <v>1025.2999999999997</v>
          </cell>
          <cell r="M33">
            <v>0</v>
          </cell>
          <cell r="N33">
            <v>0</v>
          </cell>
          <cell r="O33">
            <v>955</v>
          </cell>
          <cell r="P33">
            <v>1025.3</v>
          </cell>
        </row>
        <row r="38">
          <cell r="B38" t="str">
            <v>opening Balance of FUM (31/12/01)</v>
          </cell>
          <cell r="C38">
            <v>934.1959087698991</v>
          </cell>
          <cell r="D38">
            <v>1187.5195435483802</v>
          </cell>
          <cell r="E38">
            <v>1260.3638526497966</v>
          </cell>
          <cell r="F38">
            <v>1514.96271643592</v>
          </cell>
          <cell r="G38">
            <v>934.1959087698991</v>
          </cell>
          <cell r="H38">
            <v>934.1959087698991</v>
          </cell>
          <cell r="I38">
            <v>934.1959087698991</v>
          </cell>
          <cell r="J38">
            <v>934.1959087698991</v>
          </cell>
          <cell r="K38">
            <v>2076.32</v>
          </cell>
          <cell r="L38">
            <v>2388.0999999999995</v>
          </cell>
          <cell r="M38">
            <v>2571.2000000000003</v>
          </cell>
          <cell r="N38">
            <v>0</v>
          </cell>
          <cell r="O38">
            <v>2076.32</v>
          </cell>
          <cell r="P38">
            <v>2076.32</v>
          </cell>
          <cell r="Q38">
            <v>2076.32</v>
          </cell>
          <cell r="R38">
            <v>2076.32</v>
          </cell>
        </row>
        <row r="40">
          <cell r="B40" t="str">
            <v>Gross inflows</v>
          </cell>
          <cell r="C40">
            <v>1120.000674445269</v>
          </cell>
          <cell r="D40">
            <v>1364.1789065268472</v>
          </cell>
          <cell r="E40">
            <v>1503.3204190278839</v>
          </cell>
          <cell r="F40">
            <v>2785.3999999999996</v>
          </cell>
          <cell r="G40">
            <v>1120.000674445269</v>
          </cell>
          <cell r="H40">
            <v>2484.179580972116</v>
          </cell>
          <cell r="I40">
            <v>3987.5</v>
          </cell>
          <cell r="J40">
            <v>6772.9</v>
          </cell>
          <cell r="K40">
            <v>2342.3</v>
          </cell>
          <cell r="L40">
            <v>2545.5999999999995</v>
          </cell>
          <cell r="M40">
            <v>-4887.9</v>
          </cell>
          <cell r="N40">
            <v>0</v>
          </cell>
          <cell r="O40">
            <v>2342.3</v>
          </cell>
          <cell r="P40">
            <v>4887.9</v>
          </cell>
        </row>
        <row r="41">
          <cell r="B41" t="str">
            <v>Less redemptions</v>
          </cell>
          <cell r="C41">
            <v>-979.8425170297431</v>
          </cell>
          <cell r="D41">
            <v>-1232.493303347167</v>
          </cell>
          <cell r="E41">
            <v>-1148.1641796230897</v>
          </cell>
          <cell r="F41">
            <v>-2414.3999999999996</v>
          </cell>
          <cell r="G41">
            <v>-979.8425170297431</v>
          </cell>
          <cell r="H41">
            <v>-2212.3358203769103</v>
          </cell>
          <cell r="I41">
            <v>-3360.5</v>
          </cell>
          <cell r="J41">
            <v>-5774.9</v>
          </cell>
          <cell r="K41">
            <v>-2111.3</v>
          </cell>
          <cell r="L41">
            <v>-2227</v>
          </cell>
          <cell r="M41">
            <v>4338.3</v>
          </cell>
          <cell r="N41">
            <v>0</v>
          </cell>
          <cell r="O41">
            <v>-2111.3</v>
          </cell>
          <cell r="P41">
            <v>-4338.3</v>
          </cell>
        </row>
        <row r="42">
          <cell r="B42" t="str">
            <v>Net flows</v>
          </cell>
          <cell r="C42">
            <v>140.1581574155258</v>
          </cell>
          <cell r="D42">
            <v>131.68560317968013</v>
          </cell>
          <cell r="E42">
            <v>355.1562394047942</v>
          </cell>
          <cell r="F42">
            <v>371</v>
          </cell>
          <cell r="G42">
            <v>140.1581574155258</v>
          </cell>
          <cell r="H42">
            <v>271.8437605952058</v>
          </cell>
          <cell r="I42">
            <v>627</v>
          </cell>
          <cell r="J42">
            <v>998</v>
          </cell>
          <cell r="K42">
            <v>231</v>
          </cell>
          <cell r="L42">
            <v>318.59999999999945</v>
          </cell>
          <cell r="M42">
            <v>-549.5999999999995</v>
          </cell>
          <cell r="N42">
            <v>0</v>
          </cell>
          <cell r="O42">
            <v>231</v>
          </cell>
          <cell r="P42">
            <v>549.5999999999995</v>
          </cell>
          <cell r="Q42">
            <v>0</v>
          </cell>
          <cell r="R42">
            <v>0</v>
          </cell>
        </row>
        <row r="43">
          <cell r="B43" t="str">
            <v>Other movements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B44" t="str">
            <v>Market and currency movements</v>
          </cell>
          <cell r="C44">
            <v>113.16547736295524</v>
          </cell>
          <cell r="D44">
            <v>-58.84129407826367</v>
          </cell>
          <cell r="E44">
            <v>-100.5573756186709</v>
          </cell>
          <cell r="F44">
            <v>81.33728356408051</v>
          </cell>
          <cell r="G44">
            <v>113.16547736295524</v>
          </cell>
          <cell r="H44">
            <v>54.32418328469157</v>
          </cell>
          <cell r="I44">
            <v>-46.23319233397933</v>
          </cell>
          <cell r="J44">
            <v>35.104091230101176</v>
          </cell>
          <cell r="K44">
            <v>80.77999999999929</v>
          </cell>
          <cell r="L44">
            <v>-135.49999999999864</v>
          </cell>
          <cell r="M44">
            <v>-2021.6000000000008</v>
          </cell>
          <cell r="N44">
            <v>0</v>
          </cell>
          <cell r="O44">
            <v>80.77999999999929</v>
          </cell>
          <cell r="P44">
            <v>-54.719999999999345</v>
          </cell>
          <cell r="Q44">
            <v>-2076.32</v>
          </cell>
          <cell r="R44">
            <v>-2076.32</v>
          </cell>
        </row>
        <row r="46">
          <cell r="B46" t="str">
            <v>Net movement in FUM</v>
          </cell>
          <cell r="C46">
            <v>253.32363477848105</v>
          </cell>
          <cell r="D46">
            <v>72.84430910141646</v>
          </cell>
          <cell r="E46">
            <v>254.59886378612327</v>
          </cell>
          <cell r="F46">
            <v>452.3372835640805</v>
          </cell>
          <cell r="G46">
            <v>253.32363477848105</v>
          </cell>
          <cell r="H46">
            <v>326.1679438798974</v>
          </cell>
          <cell r="I46">
            <v>580.7668076660207</v>
          </cell>
          <cell r="J46">
            <v>1033.1040912301012</v>
          </cell>
          <cell r="K46">
            <v>311.7799999999993</v>
          </cell>
          <cell r="L46">
            <v>183.10000000000082</v>
          </cell>
          <cell r="M46">
            <v>-2571.2000000000003</v>
          </cell>
          <cell r="N46">
            <v>0</v>
          </cell>
          <cell r="O46">
            <v>311.7799999999993</v>
          </cell>
          <cell r="P46">
            <v>494.8800000000001</v>
          </cell>
          <cell r="Q46">
            <v>-2076.32</v>
          </cell>
          <cell r="R46">
            <v>-2076.32</v>
          </cell>
        </row>
        <row r="48">
          <cell r="B48" t="str">
            <v>Closing FUM</v>
          </cell>
          <cell r="C48">
            <v>1187.5195435483802</v>
          </cell>
          <cell r="D48">
            <v>1260.3638526497966</v>
          </cell>
          <cell r="E48">
            <v>1514.96271643592</v>
          </cell>
          <cell r="F48">
            <v>1967.3000000000004</v>
          </cell>
          <cell r="G48">
            <v>1187.5195435483802</v>
          </cell>
          <cell r="H48">
            <v>1260.3638526497966</v>
          </cell>
          <cell r="I48">
            <v>1514.96271643592</v>
          </cell>
          <cell r="J48">
            <v>1967.3000000000002</v>
          </cell>
          <cell r="K48">
            <v>2388.0999999999995</v>
          </cell>
          <cell r="L48">
            <v>2571.2000000000003</v>
          </cell>
          <cell r="M48">
            <v>0</v>
          </cell>
          <cell r="N48">
            <v>0</v>
          </cell>
          <cell r="O48">
            <v>2388.1</v>
          </cell>
          <cell r="P48">
            <v>2571.2</v>
          </cell>
        </row>
        <row r="113">
          <cell r="B113" t="str">
            <v>opening Balance of FUM (31/12/01)</v>
          </cell>
          <cell r="C113">
            <v>19.944546051397484</v>
          </cell>
          <cell r="D113">
            <v>17.40178827016014</v>
          </cell>
          <cell r="E113">
            <v>19.3568846932135</v>
          </cell>
          <cell r="F113">
            <v>18.220816161070196</v>
          </cell>
          <cell r="G113">
            <v>19.944546051397484</v>
          </cell>
          <cell r="H113">
            <v>19.944546051397484</v>
          </cell>
          <cell r="I113">
            <v>19.944546051397484</v>
          </cell>
          <cell r="J113">
            <v>19.944546051397484</v>
          </cell>
          <cell r="K113">
            <v>57.199999999999996</v>
          </cell>
          <cell r="L113">
            <v>94.67699999999999</v>
          </cell>
          <cell r="M113">
            <v>184.7</v>
          </cell>
          <cell r="N113">
            <v>0</v>
          </cell>
          <cell r="O113">
            <v>57.199999999999996</v>
          </cell>
          <cell r="P113">
            <v>57.199999999999996</v>
          </cell>
          <cell r="Q113">
            <v>57.199999999999996</v>
          </cell>
          <cell r="R113">
            <v>57.199999999999996</v>
          </cell>
        </row>
        <row r="115">
          <cell r="B115" t="str">
            <v>Gross inflows</v>
          </cell>
          <cell r="C115">
            <v>2.115261906143048</v>
          </cell>
          <cell r="D115">
            <v>4.995673894829155</v>
          </cell>
          <cell r="E115">
            <v>5.217478309609667</v>
          </cell>
          <cell r="F115">
            <v>40.67158588941813</v>
          </cell>
          <cell r="G115">
            <v>2.115261906143048</v>
          </cell>
          <cell r="H115">
            <v>7.110935800972203</v>
          </cell>
          <cell r="I115">
            <v>12.32841411058187</v>
          </cell>
          <cell r="J115">
            <v>53</v>
          </cell>
          <cell r="K115">
            <v>41.973</v>
          </cell>
          <cell r="L115">
            <v>89.427</v>
          </cell>
          <cell r="M115">
            <v>-131.4</v>
          </cell>
          <cell r="N115">
            <v>0</v>
          </cell>
          <cell r="O115">
            <v>41.973</v>
          </cell>
          <cell r="P115">
            <v>131.4</v>
          </cell>
          <cell r="Q115">
            <v>0</v>
          </cell>
          <cell r="R115">
            <v>0</v>
          </cell>
        </row>
        <row r="116">
          <cell r="B116" t="str">
            <v>Less redemptions</v>
          </cell>
          <cell r="C116">
            <v>-3.5791519229653694</v>
          </cell>
          <cell r="D116">
            <v>-2.5649037951205047</v>
          </cell>
          <cell r="E116">
            <v>-1.1559442819141257</v>
          </cell>
          <cell r="F116">
            <v>-1.1000000000000005</v>
          </cell>
          <cell r="G116">
            <v>-3.5791519229653694</v>
          </cell>
          <cell r="H116">
            <v>-6.144055718085874</v>
          </cell>
          <cell r="I116">
            <v>-7.3</v>
          </cell>
          <cell r="J116">
            <v>-8.4</v>
          </cell>
          <cell r="K116">
            <v>-1.0919999999999999</v>
          </cell>
          <cell r="L116">
            <v>-1.1080000000000003</v>
          </cell>
          <cell r="M116">
            <v>2.2</v>
          </cell>
          <cell r="N116">
            <v>0</v>
          </cell>
          <cell r="O116">
            <v>-1.0919999999999999</v>
          </cell>
          <cell r="P116">
            <v>-2.2</v>
          </cell>
          <cell r="Q116">
            <v>0</v>
          </cell>
          <cell r="R116">
            <v>0</v>
          </cell>
        </row>
        <row r="117">
          <cell r="B117" t="str">
            <v>Net flows</v>
          </cell>
          <cell r="C117">
            <v>-1.4638900168223214</v>
          </cell>
          <cell r="D117">
            <v>2.43077009970865</v>
          </cell>
          <cell r="E117">
            <v>4.061534027695541</v>
          </cell>
          <cell r="F117">
            <v>39.57158588941813</v>
          </cell>
          <cell r="G117">
            <v>-1.4638900168223214</v>
          </cell>
          <cell r="H117">
            <v>0.9668800828863287</v>
          </cell>
          <cell r="I117">
            <v>5.02841411058187</v>
          </cell>
          <cell r="J117">
            <v>44.6</v>
          </cell>
          <cell r="K117">
            <v>40.881</v>
          </cell>
          <cell r="L117">
            <v>88.319</v>
          </cell>
          <cell r="M117">
            <v>-129.20000000000002</v>
          </cell>
          <cell r="N117">
            <v>0</v>
          </cell>
          <cell r="O117">
            <v>40.881</v>
          </cell>
          <cell r="P117">
            <v>129.20000000000002</v>
          </cell>
          <cell r="Q117">
            <v>0</v>
          </cell>
          <cell r="R117">
            <v>0</v>
          </cell>
        </row>
        <row r="118">
          <cell r="B118" t="str">
            <v>Other movements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Market and currency movements</v>
          </cell>
          <cell r="C119">
            <v>-1.0788677644150235</v>
          </cell>
          <cell r="D119">
            <v>-0.4756736766552885</v>
          </cell>
          <cell r="E119">
            <v>-5.197602559838845</v>
          </cell>
          <cell r="F119">
            <v>-0.5924020504883263</v>
          </cell>
          <cell r="G119">
            <v>-1.0788677644150235</v>
          </cell>
          <cell r="H119">
            <v>-1.554541441070312</v>
          </cell>
          <cell r="I119">
            <v>-6.752144000909158</v>
          </cell>
          <cell r="J119">
            <v>-7.344546051397484</v>
          </cell>
          <cell r="K119">
            <v>-3.4040000000000026</v>
          </cell>
          <cell r="L119">
            <v>1.7039999999999953</v>
          </cell>
          <cell r="M119">
            <v>-55.499999999999986</v>
          </cell>
          <cell r="N119">
            <v>0</v>
          </cell>
          <cell r="O119">
            <v>-3.4040000000000026</v>
          </cell>
          <cell r="P119">
            <v>-1.7000000000000073</v>
          </cell>
          <cell r="Q119">
            <v>-57.199999999999996</v>
          </cell>
          <cell r="R119">
            <v>-57.199999999999996</v>
          </cell>
        </row>
        <row r="121">
          <cell r="B121" t="str">
            <v>Net movement in FUM</v>
          </cell>
          <cell r="C121">
            <v>-2.542757781237345</v>
          </cell>
          <cell r="D121">
            <v>1.9550964230533616</v>
          </cell>
          <cell r="E121">
            <v>-1.1360685321433044</v>
          </cell>
          <cell r="F121">
            <v>38.979183838929806</v>
          </cell>
          <cell r="G121">
            <v>-2.542757781237345</v>
          </cell>
          <cell r="H121">
            <v>-0.5876613581839834</v>
          </cell>
          <cell r="I121">
            <v>-1.723729890327288</v>
          </cell>
          <cell r="J121">
            <v>37.255453948602515</v>
          </cell>
          <cell r="K121">
            <v>37.477</v>
          </cell>
          <cell r="L121">
            <v>90.023</v>
          </cell>
          <cell r="M121">
            <v>-184.7</v>
          </cell>
          <cell r="N121">
            <v>0</v>
          </cell>
          <cell r="O121">
            <v>37.477</v>
          </cell>
          <cell r="P121">
            <v>127.50000000000001</v>
          </cell>
          <cell r="Q121">
            <v>-57.199999999999996</v>
          </cell>
          <cell r="R121">
            <v>-57.199999999999996</v>
          </cell>
        </row>
        <row r="123">
          <cell r="B123" t="str">
            <v>Closing FUM</v>
          </cell>
          <cell r="C123">
            <v>17.40178827016014</v>
          </cell>
          <cell r="D123">
            <v>19.3568846932135</v>
          </cell>
          <cell r="E123">
            <v>18.220816161070196</v>
          </cell>
          <cell r="F123">
            <v>57.2</v>
          </cell>
          <cell r="G123">
            <v>17.40178827016014</v>
          </cell>
          <cell r="H123">
            <v>19.3568846932135</v>
          </cell>
          <cell r="I123">
            <v>18.220816161070196</v>
          </cell>
          <cell r="J123">
            <v>57.2</v>
          </cell>
          <cell r="K123">
            <v>94.67699999999999</v>
          </cell>
          <cell r="L123">
            <v>184.7</v>
          </cell>
          <cell r="M123">
            <v>0</v>
          </cell>
          <cell r="N123">
            <v>0</v>
          </cell>
          <cell r="O123">
            <v>94.67699999999999</v>
          </cell>
          <cell r="P123">
            <v>184.70000000000002</v>
          </cell>
          <cell r="Q123">
            <v>0</v>
          </cell>
          <cell r="R123">
            <v>0</v>
          </cell>
        </row>
        <row r="130">
          <cell r="B130" t="str">
            <v>Opening FUM (as at 31/12/01)</v>
          </cell>
          <cell r="C130">
            <v>0</v>
          </cell>
          <cell r="D130">
            <v>29.964</v>
          </cell>
          <cell r="E130">
            <v>55.2</v>
          </cell>
          <cell r="F130">
            <v>67.32300000000001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89.965</v>
          </cell>
          <cell r="L130">
            <v>110.5</v>
          </cell>
          <cell r="M130">
            <v>117.10000000000001</v>
          </cell>
          <cell r="N130">
            <v>0</v>
          </cell>
          <cell r="O130">
            <v>89.965</v>
          </cell>
          <cell r="P130">
            <v>89.965</v>
          </cell>
          <cell r="Q130">
            <v>89.965</v>
          </cell>
          <cell r="R130">
            <v>89.965</v>
          </cell>
        </row>
        <row r="132">
          <cell r="B132" t="str">
            <v>Gross inflows</v>
          </cell>
          <cell r="C132">
            <v>24.948</v>
          </cell>
          <cell r="D132">
            <v>25.336999999999996</v>
          </cell>
          <cell r="E132">
            <v>20.595</v>
          </cell>
          <cell r="F132">
            <v>19.72</v>
          </cell>
          <cell r="G132">
            <v>24.948</v>
          </cell>
          <cell r="H132">
            <v>50.285</v>
          </cell>
          <cell r="I132">
            <v>70.88</v>
          </cell>
          <cell r="J132">
            <v>90.6</v>
          </cell>
          <cell r="K132">
            <v>20.76</v>
          </cell>
          <cell r="L132">
            <v>19.539999999999996</v>
          </cell>
          <cell r="M132">
            <v>-40.3</v>
          </cell>
          <cell r="N132">
            <v>0</v>
          </cell>
          <cell r="O132">
            <v>20.76</v>
          </cell>
          <cell r="P132">
            <v>40.3</v>
          </cell>
        </row>
        <row r="133">
          <cell r="B133" t="str">
            <v>Less redemptions</v>
          </cell>
          <cell r="C133">
            <v>-0.266</v>
          </cell>
          <cell r="D133">
            <v>-1.034</v>
          </cell>
          <cell r="E133">
            <v>-1.7</v>
          </cell>
          <cell r="F133">
            <v>-2.0890000000000004</v>
          </cell>
          <cell r="G133">
            <v>-0.266</v>
          </cell>
          <cell r="H133">
            <v>-1.3</v>
          </cell>
          <cell r="I133">
            <v>-3</v>
          </cell>
          <cell r="J133">
            <v>-5.089</v>
          </cell>
          <cell r="K133">
            <v>-2.2</v>
          </cell>
          <cell r="L133">
            <v>-3.3999999999999995</v>
          </cell>
          <cell r="M133">
            <v>5.6</v>
          </cell>
          <cell r="N133">
            <v>0</v>
          </cell>
          <cell r="O133">
            <v>-2.2</v>
          </cell>
          <cell r="P133">
            <v>-5.6</v>
          </cell>
        </row>
        <row r="134">
          <cell r="B134" t="str">
            <v>Net flows</v>
          </cell>
          <cell r="C134">
            <v>24.682000000000002</v>
          </cell>
          <cell r="D134">
            <v>24.302999999999997</v>
          </cell>
          <cell r="E134">
            <v>18.895</v>
          </cell>
          <cell r="F134">
            <v>17.631</v>
          </cell>
          <cell r="G134">
            <v>24.682000000000002</v>
          </cell>
          <cell r="H134">
            <v>48.985</v>
          </cell>
          <cell r="I134">
            <v>67.88</v>
          </cell>
          <cell r="J134">
            <v>85.511</v>
          </cell>
          <cell r="K134">
            <v>18.560000000000002</v>
          </cell>
          <cell r="L134">
            <v>16.139999999999997</v>
          </cell>
          <cell r="M134">
            <v>-34.699999999999996</v>
          </cell>
          <cell r="N134">
            <v>0</v>
          </cell>
          <cell r="O134">
            <v>18.560000000000002</v>
          </cell>
          <cell r="P134">
            <v>34.699999999999996</v>
          </cell>
          <cell r="Q134">
            <v>0</v>
          </cell>
          <cell r="R134">
            <v>0</v>
          </cell>
        </row>
        <row r="135">
          <cell r="B135" t="str">
            <v>Other movements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Market and currency movements</v>
          </cell>
          <cell r="C136">
            <v>5.2819999999999965</v>
          </cell>
          <cell r="D136">
            <v>0.9330000000000034</v>
          </cell>
          <cell r="E136">
            <v>-6.772000000000002</v>
          </cell>
          <cell r="F136">
            <v>5.01100000000001</v>
          </cell>
          <cell r="G136">
            <v>5.2819999999999965</v>
          </cell>
          <cell r="H136">
            <v>6.215</v>
          </cell>
          <cell r="I136">
            <v>-0.5570000000000022</v>
          </cell>
          <cell r="J136">
            <v>4.454000000000008</v>
          </cell>
          <cell r="K136">
            <v>1.9749999999999943</v>
          </cell>
          <cell r="L136">
            <v>-9.539999999999992</v>
          </cell>
          <cell r="M136">
            <v>-82.4</v>
          </cell>
          <cell r="N136">
            <v>0</v>
          </cell>
          <cell r="O136">
            <v>1.9749999999999943</v>
          </cell>
          <cell r="P136">
            <v>-7.564999999999998</v>
          </cell>
          <cell r="Q136">
            <v>-89.965</v>
          </cell>
          <cell r="R136">
            <v>-89.965</v>
          </cell>
        </row>
        <row r="138">
          <cell r="B138" t="str">
            <v>Net movement in FUM</v>
          </cell>
          <cell r="C138">
            <v>29.964</v>
          </cell>
          <cell r="D138">
            <v>25.236</v>
          </cell>
          <cell r="E138">
            <v>12.122999999999998</v>
          </cell>
          <cell r="F138">
            <v>22.64200000000001</v>
          </cell>
          <cell r="G138">
            <v>29.964</v>
          </cell>
          <cell r="H138">
            <v>55.2</v>
          </cell>
          <cell r="I138">
            <v>67.323</v>
          </cell>
          <cell r="J138">
            <v>89.965</v>
          </cell>
          <cell r="K138">
            <v>20.534999999999997</v>
          </cell>
          <cell r="L138">
            <v>6.600000000000005</v>
          </cell>
          <cell r="M138">
            <v>-117.1</v>
          </cell>
          <cell r="N138">
            <v>0</v>
          </cell>
          <cell r="O138">
            <v>20.534999999999997</v>
          </cell>
          <cell r="P138">
            <v>27.134999999999998</v>
          </cell>
          <cell r="Q138">
            <v>-89.965</v>
          </cell>
          <cell r="R138">
            <v>-89.965</v>
          </cell>
        </row>
        <row r="140">
          <cell r="B140" t="str">
            <v>Closing FUM</v>
          </cell>
          <cell r="C140">
            <v>29.964</v>
          </cell>
          <cell r="D140">
            <v>55.2</v>
          </cell>
          <cell r="E140">
            <v>67.32300000000001</v>
          </cell>
          <cell r="F140">
            <v>89.96500000000002</v>
          </cell>
          <cell r="G140">
            <v>29.964</v>
          </cell>
          <cell r="H140">
            <v>55.2</v>
          </cell>
          <cell r="I140">
            <v>67.323</v>
          </cell>
          <cell r="J140">
            <v>89.965</v>
          </cell>
          <cell r="K140">
            <v>110.5</v>
          </cell>
          <cell r="L140">
            <v>117.10000000000001</v>
          </cell>
          <cell r="M140">
            <v>0</v>
          </cell>
          <cell r="N140">
            <v>0</v>
          </cell>
          <cell r="O140">
            <v>110.5</v>
          </cell>
          <cell r="P140">
            <v>117.1</v>
          </cell>
        </row>
        <row r="148">
          <cell r="B148" t="str">
            <v>Singapore</v>
          </cell>
          <cell r="C148">
            <v>6.51985867522706</v>
          </cell>
          <cell r="D148">
            <v>8.316325714750729</v>
          </cell>
          <cell r="E148">
            <v>11.56381561002221</v>
          </cell>
          <cell r="F148">
            <v>10.100000000000001</v>
          </cell>
          <cell r="G148">
            <v>6.51985867522706</v>
          </cell>
          <cell r="H148">
            <v>14.83618438997779</v>
          </cell>
          <cell r="I148">
            <v>26.4</v>
          </cell>
          <cell r="J148">
            <v>36.5</v>
          </cell>
          <cell r="K148">
            <v>8.5</v>
          </cell>
          <cell r="L148">
            <v>12.7</v>
          </cell>
          <cell r="M148">
            <v>0</v>
          </cell>
          <cell r="N148">
            <v>0</v>
          </cell>
          <cell r="O148">
            <v>8.5</v>
          </cell>
          <cell r="P148">
            <v>21.2</v>
          </cell>
        </row>
        <row r="149">
          <cell r="B149" t="str">
            <v>Hong Kong</v>
          </cell>
          <cell r="C149">
            <v>12.99991210336644</v>
          </cell>
          <cell r="D149">
            <v>17.32375324237469</v>
          </cell>
          <cell r="E149">
            <v>17.67633465425887</v>
          </cell>
          <cell r="F149">
            <v>22.799999999999994</v>
          </cell>
          <cell r="G149">
            <v>12.99991210336644</v>
          </cell>
          <cell r="H149">
            <v>30.32366534574113</v>
          </cell>
          <cell r="I149">
            <v>48</v>
          </cell>
          <cell r="J149">
            <v>70.8</v>
          </cell>
          <cell r="K149">
            <v>20</v>
          </cell>
          <cell r="L149">
            <v>23.299999999999997</v>
          </cell>
          <cell r="M149">
            <v>0</v>
          </cell>
          <cell r="N149">
            <v>0</v>
          </cell>
          <cell r="O149">
            <v>20</v>
          </cell>
          <cell r="P149">
            <v>43.3</v>
          </cell>
        </row>
        <row r="150">
          <cell r="B150" t="str">
            <v>Malaysia</v>
          </cell>
          <cell r="C150">
            <v>6.765700265204134</v>
          </cell>
          <cell r="D150">
            <v>10.416859000757004</v>
          </cell>
          <cell r="E150">
            <v>11.617440734038862</v>
          </cell>
          <cell r="F150">
            <v>15.800000000000004</v>
          </cell>
          <cell r="G150">
            <v>6.765700265204134</v>
          </cell>
          <cell r="H150">
            <v>17.18255926596114</v>
          </cell>
          <cell r="I150">
            <v>28.8</v>
          </cell>
          <cell r="J150">
            <v>44.6</v>
          </cell>
          <cell r="K150">
            <v>10.8</v>
          </cell>
          <cell r="L150">
            <v>13.599999999999998</v>
          </cell>
          <cell r="M150">
            <v>0</v>
          </cell>
          <cell r="N150">
            <v>0</v>
          </cell>
          <cell r="O150">
            <v>10.8</v>
          </cell>
          <cell r="P150">
            <v>24.4</v>
          </cell>
        </row>
        <row r="151">
          <cell r="B151" t="str">
            <v>Taiwan</v>
          </cell>
          <cell r="C151">
            <v>24.14971420381736</v>
          </cell>
          <cell r="D151">
            <v>41.16813670413254</v>
          </cell>
          <cell r="E151">
            <v>50.6821490920501</v>
          </cell>
          <cell r="F151">
            <v>18.500000000000007</v>
          </cell>
          <cell r="G151">
            <v>24.14971420381736</v>
          </cell>
          <cell r="H151">
            <v>65.3178509079499</v>
          </cell>
          <cell r="I151">
            <v>116</v>
          </cell>
          <cell r="J151">
            <v>134.5</v>
          </cell>
          <cell r="K151">
            <v>23.2</v>
          </cell>
          <cell r="L151">
            <v>26.8</v>
          </cell>
          <cell r="M151">
            <v>0</v>
          </cell>
          <cell r="N151">
            <v>0</v>
          </cell>
          <cell r="O151">
            <v>23.2</v>
          </cell>
          <cell r="P151">
            <v>50</v>
          </cell>
        </row>
        <row r="152">
          <cell r="B152" t="str">
            <v> Japan (10)</v>
          </cell>
          <cell r="C152">
            <v>5.949016764313475</v>
          </cell>
          <cell r="D152">
            <v>5.395407099368789</v>
          </cell>
          <cell r="E152">
            <v>9.855576136317735</v>
          </cell>
          <cell r="F152">
            <v>7.100000000000003</v>
          </cell>
          <cell r="G152">
            <v>5.949016764313475</v>
          </cell>
          <cell r="H152">
            <v>11.344423863682264</v>
          </cell>
          <cell r="I152">
            <v>21.2</v>
          </cell>
          <cell r="J152">
            <v>28.3</v>
          </cell>
          <cell r="K152">
            <v>8.7</v>
          </cell>
          <cell r="L152">
            <v>8.900000000000002</v>
          </cell>
          <cell r="M152">
            <v>0</v>
          </cell>
          <cell r="N152">
            <v>0</v>
          </cell>
          <cell r="O152">
            <v>8.7</v>
          </cell>
          <cell r="P152">
            <v>17.6</v>
          </cell>
        </row>
        <row r="153">
          <cell r="B153" t="str">
            <v>Thailand</v>
          </cell>
          <cell r="C153">
            <v>0.6007143853243575</v>
          </cell>
          <cell r="D153">
            <v>0.6531867728025853</v>
          </cell>
          <cell r="E153">
            <v>0.5460988418730572</v>
          </cell>
          <cell r="F153">
            <v>0.5999999999999999</v>
          </cell>
          <cell r="G153">
            <v>0.6007143853243575</v>
          </cell>
          <cell r="H153">
            <v>1.2539011581269428</v>
          </cell>
          <cell r="I153">
            <v>1.8</v>
          </cell>
          <cell r="J153">
            <v>2.4</v>
          </cell>
          <cell r="K153">
            <v>0.6</v>
          </cell>
          <cell r="L153">
            <v>1.1</v>
          </cell>
          <cell r="M153">
            <v>0</v>
          </cell>
          <cell r="N153">
            <v>0</v>
          </cell>
          <cell r="O153">
            <v>0.6</v>
          </cell>
          <cell r="P153">
            <v>1.7</v>
          </cell>
        </row>
        <row r="154">
          <cell r="B154" t="str">
            <v>Indonesia</v>
          </cell>
          <cell r="C154">
            <v>1.205470140572662</v>
          </cell>
          <cell r="D154">
            <v>1.5603733229652157</v>
          </cell>
          <cell r="E154">
            <v>2.334156536462122</v>
          </cell>
          <cell r="F154">
            <v>2.5</v>
          </cell>
          <cell r="G154">
            <v>1.205470140572662</v>
          </cell>
          <cell r="H154">
            <v>2.7658434635378777</v>
          </cell>
          <cell r="I154">
            <v>5.1</v>
          </cell>
          <cell r="J154">
            <v>7.6</v>
          </cell>
          <cell r="K154">
            <v>1.5</v>
          </cell>
          <cell r="L154">
            <v>5.3</v>
          </cell>
          <cell r="M154">
            <v>0</v>
          </cell>
          <cell r="N154">
            <v>0</v>
          </cell>
          <cell r="O154">
            <v>1.5</v>
          </cell>
          <cell r="P154">
            <v>6.8</v>
          </cell>
        </row>
        <row r="155">
          <cell r="B155" t="str">
            <v>Philippines</v>
          </cell>
          <cell r="C155">
            <v>0.9352400909536761</v>
          </cell>
          <cell r="D155">
            <v>1.1387969275555787</v>
          </cell>
          <cell r="E155">
            <v>0.9259629814907453</v>
          </cell>
          <cell r="F155">
            <v>1.4000000000000004</v>
          </cell>
          <cell r="G155">
            <v>0.9352400909536761</v>
          </cell>
          <cell r="H155">
            <v>2.0740370185092547</v>
          </cell>
          <cell r="I155">
            <v>3</v>
          </cell>
          <cell r="J155">
            <v>4.4</v>
          </cell>
          <cell r="K155">
            <v>0.9</v>
          </cell>
          <cell r="L155">
            <v>1.4</v>
          </cell>
          <cell r="M155">
            <v>0</v>
          </cell>
          <cell r="N155">
            <v>0</v>
          </cell>
          <cell r="O155">
            <v>0.9</v>
          </cell>
          <cell r="P155">
            <v>2.3</v>
          </cell>
        </row>
        <row r="156">
          <cell r="B156" t="str">
            <v>Vietnam</v>
          </cell>
          <cell r="C156">
            <v>7.157037023073443</v>
          </cell>
          <cell r="D156">
            <v>8.403564566570077</v>
          </cell>
          <cell r="E156">
            <v>7.639398410356479</v>
          </cell>
          <cell r="F156">
            <v>8.100000000000001</v>
          </cell>
          <cell r="G156">
            <v>7.157037023073443</v>
          </cell>
          <cell r="H156">
            <v>15.56060158964352</v>
          </cell>
          <cell r="I156">
            <v>23.2</v>
          </cell>
          <cell r="J156">
            <v>31.3</v>
          </cell>
          <cell r="K156">
            <v>7.7</v>
          </cell>
          <cell r="L156">
            <v>9.7</v>
          </cell>
          <cell r="M156">
            <v>0</v>
          </cell>
          <cell r="N156">
            <v>0</v>
          </cell>
          <cell r="O156">
            <v>7.7</v>
          </cell>
          <cell r="P156">
            <v>17.4</v>
          </cell>
        </row>
        <row r="157">
          <cell r="B157" t="str">
            <v>China</v>
          </cell>
          <cell r="C157">
            <v>0.6190014742665938</v>
          </cell>
          <cell r="D157">
            <v>1.4341740654949295</v>
          </cell>
          <cell r="E157">
            <v>1.7468244602384764</v>
          </cell>
          <cell r="F157">
            <v>2.1000000000000005</v>
          </cell>
          <cell r="G157">
            <v>0.6190014742665938</v>
          </cell>
          <cell r="H157">
            <v>2.0531755397615234</v>
          </cell>
          <cell r="I157">
            <v>3.8</v>
          </cell>
          <cell r="J157">
            <v>5.9</v>
          </cell>
          <cell r="K157">
            <v>1.8</v>
          </cell>
          <cell r="L157">
            <v>2.0999999999999996</v>
          </cell>
          <cell r="M157">
            <v>0</v>
          </cell>
          <cell r="N157">
            <v>0</v>
          </cell>
          <cell r="O157">
            <v>1.8</v>
          </cell>
          <cell r="P157">
            <v>3.9</v>
          </cell>
        </row>
        <row r="158">
          <cell r="B158" t="str">
            <v>India</v>
          </cell>
          <cell r="C158">
            <v>0.07902840304132115</v>
          </cell>
          <cell r="D158">
            <v>0.23487239558857964</v>
          </cell>
          <cell r="E158">
            <v>0.28609920137009914</v>
          </cell>
          <cell r="F158">
            <v>0.6000000000000001</v>
          </cell>
          <cell r="G158">
            <v>0.07902840304132115</v>
          </cell>
          <cell r="H158">
            <v>0.3139007986299008</v>
          </cell>
          <cell r="I158">
            <v>0.6</v>
          </cell>
          <cell r="J158">
            <v>1.2</v>
          </cell>
          <cell r="K158">
            <v>1.5</v>
          </cell>
          <cell r="L158">
            <v>1</v>
          </cell>
          <cell r="M158">
            <v>0</v>
          </cell>
          <cell r="N158">
            <v>0</v>
          </cell>
          <cell r="O158">
            <v>1.5</v>
          </cell>
          <cell r="P158">
            <v>2.5</v>
          </cell>
        </row>
        <row r="159">
          <cell r="B159" t="str">
            <v>Korea</v>
          </cell>
          <cell r="C159">
            <v>0</v>
          </cell>
          <cell r="D159">
            <v>0</v>
          </cell>
          <cell r="E159">
            <v>0</v>
          </cell>
          <cell r="F159">
            <v>0.9</v>
          </cell>
          <cell r="J159">
            <v>0.9</v>
          </cell>
          <cell r="K159">
            <v>2.7</v>
          </cell>
          <cell r="L159">
            <v>2.0999999999999996</v>
          </cell>
          <cell r="M159">
            <v>0</v>
          </cell>
          <cell r="N159">
            <v>0</v>
          </cell>
          <cell r="O159">
            <v>2.7</v>
          </cell>
          <cell r="P159">
            <v>4.8</v>
          </cell>
        </row>
        <row r="160">
          <cell r="B160" t="str">
            <v>Total</v>
          </cell>
          <cell r="C160">
            <v>66.98069352916053</v>
          </cell>
          <cell r="D160">
            <v>96.04544981236073</v>
          </cell>
          <cell r="E160">
            <v>114.87385665847874</v>
          </cell>
          <cell r="F160">
            <v>90.5</v>
          </cell>
          <cell r="G160">
            <v>66.98069352916053</v>
          </cell>
          <cell r="H160">
            <v>163.02614334152125</v>
          </cell>
          <cell r="I160">
            <v>277.90000000000003</v>
          </cell>
          <cell r="J160">
            <v>368.3999999999999</v>
          </cell>
          <cell r="K160">
            <v>87.9</v>
          </cell>
          <cell r="L160">
            <v>107.99999999999999</v>
          </cell>
          <cell r="M160">
            <v>0</v>
          </cell>
          <cell r="N160">
            <v>0</v>
          </cell>
          <cell r="O160">
            <v>87.9</v>
          </cell>
          <cell r="P160">
            <v>195.90000000000003</v>
          </cell>
          <cell r="Q160">
            <v>0</v>
          </cell>
          <cell r="R160">
            <v>0</v>
          </cell>
        </row>
        <row r="161">
          <cell r="B161" t="str">
            <v> Other (11)</v>
          </cell>
          <cell r="C161">
            <v>11</v>
          </cell>
          <cell r="D161">
            <v>13</v>
          </cell>
          <cell r="E161">
            <v>13</v>
          </cell>
          <cell r="F161">
            <v>16</v>
          </cell>
          <cell r="G161">
            <v>11</v>
          </cell>
          <cell r="H161">
            <v>24</v>
          </cell>
          <cell r="I161">
            <v>38</v>
          </cell>
          <cell r="J161">
            <v>54</v>
          </cell>
          <cell r="K161">
            <v>17</v>
          </cell>
          <cell r="L161">
            <v>23</v>
          </cell>
          <cell r="M161">
            <v>0</v>
          </cell>
          <cell r="N161">
            <v>0</v>
          </cell>
          <cell r="O161">
            <v>17</v>
          </cell>
          <cell r="P161">
            <v>39</v>
          </cell>
          <cell r="Q161">
            <v>0</v>
          </cell>
          <cell r="R161">
            <v>0</v>
          </cell>
        </row>
        <row r="164">
          <cell r="B164" t="str">
            <v>Singapore</v>
          </cell>
          <cell r="C164">
            <v>283.0968145161291</v>
          </cell>
          <cell r="D164">
            <v>122.83573428954446</v>
          </cell>
          <cell r="E164">
            <v>53.06745119432645</v>
          </cell>
          <cell r="F164">
            <v>56.10000000000002</v>
          </cell>
          <cell r="G164">
            <v>283.0968145161291</v>
          </cell>
          <cell r="H164">
            <v>405.93254880567355</v>
          </cell>
          <cell r="I164">
            <v>459</v>
          </cell>
          <cell r="J164">
            <v>515.1</v>
          </cell>
          <cell r="K164">
            <v>52.3</v>
          </cell>
          <cell r="L164">
            <v>86.00000000000001</v>
          </cell>
          <cell r="M164">
            <v>0</v>
          </cell>
          <cell r="N164">
            <v>0</v>
          </cell>
          <cell r="O164">
            <v>52.3</v>
          </cell>
          <cell r="P164">
            <v>138.3</v>
          </cell>
        </row>
        <row r="165">
          <cell r="B165" t="str">
            <v>Hong Kong</v>
          </cell>
          <cell r="C165">
            <v>13.079019073569482</v>
          </cell>
          <cell r="D165">
            <v>39.67103213084746</v>
          </cell>
          <cell r="E165">
            <v>13.649948795583065</v>
          </cell>
          <cell r="F165">
            <v>21.5</v>
          </cell>
          <cell r="G165">
            <v>13.079019073569482</v>
          </cell>
          <cell r="H165">
            <v>52.75005120441694</v>
          </cell>
          <cell r="I165">
            <v>66.4</v>
          </cell>
          <cell r="J165">
            <v>87.9</v>
          </cell>
          <cell r="K165">
            <v>9</v>
          </cell>
          <cell r="L165">
            <v>34.7</v>
          </cell>
          <cell r="M165">
            <v>0</v>
          </cell>
          <cell r="N165">
            <v>0</v>
          </cell>
          <cell r="O165">
            <v>9</v>
          </cell>
          <cell r="P165">
            <v>43.7</v>
          </cell>
        </row>
        <row r="166">
          <cell r="B166" t="str">
            <v>Malaysia</v>
          </cell>
          <cell r="C166">
            <v>2.3096934817514296</v>
          </cell>
          <cell r="D166">
            <v>3.3978424799381766</v>
          </cell>
          <cell r="E166">
            <v>3.6924640383103946</v>
          </cell>
          <cell r="F166">
            <v>3.099999999999999</v>
          </cell>
          <cell r="G166">
            <v>2.3096934817514296</v>
          </cell>
          <cell r="H166">
            <v>5.707535961689606</v>
          </cell>
          <cell r="I166">
            <v>9.4</v>
          </cell>
          <cell r="J166">
            <v>12.5</v>
          </cell>
          <cell r="K166">
            <v>3.3</v>
          </cell>
          <cell r="L166">
            <v>3.8</v>
          </cell>
          <cell r="M166">
            <v>0</v>
          </cell>
          <cell r="N166">
            <v>0</v>
          </cell>
          <cell r="O166">
            <v>3.3</v>
          </cell>
          <cell r="P166">
            <v>7.1</v>
          </cell>
        </row>
        <row r="167">
          <cell r="B167" t="str">
            <v>Taiwan</v>
          </cell>
          <cell r="C167">
            <v>0.43832619545423895</v>
          </cell>
          <cell r="D167">
            <v>0.8223585101754085</v>
          </cell>
          <cell r="E167">
            <v>2.0393152943703523</v>
          </cell>
          <cell r="F167">
            <v>1.600000000000001</v>
          </cell>
          <cell r="G167">
            <v>0.43832619545423895</v>
          </cell>
          <cell r="H167">
            <v>1.2606847056296475</v>
          </cell>
          <cell r="I167">
            <v>3.3</v>
          </cell>
          <cell r="J167">
            <v>4.9</v>
          </cell>
          <cell r="K167">
            <v>4.3</v>
          </cell>
          <cell r="L167">
            <v>4.3999999999999995</v>
          </cell>
          <cell r="M167">
            <v>0</v>
          </cell>
          <cell r="N167">
            <v>0</v>
          </cell>
          <cell r="O167">
            <v>4.3</v>
          </cell>
          <cell r="P167">
            <v>8.7</v>
          </cell>
        </row>
        <row r="168">
          <cell r="B168" t="str">
            <v> Japan (10)</v>
          </cell>
          <cell r="C168">
            <v>5.003190440280759</v>
          </cell>
          <cell r="D168">
            <v>3.0688922366801368</v>
          </cell>
          <cell r="E168">
            <v>2.427917323039104</v>
          </cell>
          <cell r="F168">
            <v>1.6999999999999993</v>
          </cell>
          <cell r="G168">
            <v>5.003190440280759</v>
          </cell>
          <cell r="H168">
            <v>8.072082676960896</v>
          </cell>
          <cell r="I168">
            <v>10.5</v>
          </cell>
          <cell r="J168">
            <v>12.2</v>
          </cell>
          <cell r="K168">
            <v>3.5</v>
          </cell>
          <cell r="L168">
            <v>1.2999999999999998</v>
          </cell>
          <cell r="M168">
            <v>0</v>
          </cell>
          <cell r="N168">
            <v>0</v>
          </cell>
          <cell r="O168">
            <v>3.5</v>
          </cell>
          <cell r="P168">
            <v>4.8</v>
          </cell>
        </row>
        <row r="169">
          <cell r="B169" t="str">
            <v>Thailand</v>
          </cell>
          <cell r="C169">
            <v>0.31751163173975333</v>
          </cell>
          <cell r="D169">
            <v>0.43245076673613164</v>
          </cell>
          <cell r="E169">
            <v>0.45003760152411504</v>
          </cell>
          <cell r="F169">
            <v>0.49999999999999994</v>
          </cell>
          <cell r="G169">
            <v>0.31751163173975333</v>
          </cell>
          <cell r="H169">
            <v>0.749962398475885</v>
          </cell>
          <cell r="I169">
            <v>1.2</v>
          </cell>
          <cell r="J169">
            <v>1.7</v>
          </cell>
          <cell r="K169">
            <v>0.5</v>
          </cell>
          <cell r="L169">
            <v>0.5</v>
          </cell>
          <cell r="M169">
            <v>0</v>
          </cell>
          <cell r="N169">
            <v>0</v>
          </cell>
          <cell r="O169">
            <v>0.5</v>
          </cell>
          <cell r="P169">
            <v>1</v>
          </cell>
        </row>
        <row r="170">
          <cell r="B170" t="str">
            <v>Indonesia</v>
          </cell>
          <cell r="C170">
            <v>1.1978108225532929</v>
          </cell>
          <cell r="D170">
            <v>1.0396526359580631</v>
          </cell>
          <cell r="E170">
            <v>1.4625365414886444</v>
          </cell>
          <cell r="F170">
            <v>1.8999999999999992</v>
          </cell>
          <cell r="G170">
            <v>1.1978108225532929</v>
          </cell>
          <cell r="H170">
            <v>2.237463458511356</v>
          </cell>
          <cell r="I170">
            <v>3.7</v>
          </cell>
          <cell r="J170">
            <v>5.6</v>
          </cell>
          <cell r="K170">
            <v>2</v>
          </cell>
          <cell r="L170">
            <v>2.0999999999999996</v>
          </cell>
          <cell r="M170">
            <v>0</v>
          </cell>
          <cell r="N170">
            <v>0</v>
          </cell>
          <cell r="O170">
            <v>2</v>
          </cell>
          <cell r="P170">
            <v>4.1</v>
          </cell>
        </row>
        <row r="171">
          <cell r="B171" t="str">
            <v>Philippines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B172" t="str">
            <v>Vietnam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B173" t="str">
            <v>China</v>
          </cell>
          <cell r="C173">
            <v>0.36395335354238106</v>
          </cell>
          <cell r="D173">
            <v>1.1331976118608564</v>
          </cell>
          <cell r="E173">
            <v>1.4028490345967624</v>
          </cell>
          <cell r="F173">
            <v>1.500000000000001</v>
          </cell>
          <cell r="G173">
            <v>0.36395335354238106</v>
          </cell>
          <cell r="H173">
            <v>1.4971509654032376</v>
          </cell>
          <cell r="I173">
            <v>2.9</v>
          </cell>
          <cell r="J173">
            <v>4.4</v>
          </cell>
          <cell r="K173">
            <v>1.1</v>
          </cell>
          <cell r="L173">
            <v>0.7</v>
          </cell>
          <cell r="M173">
            <v>0</v>
          </cell>
          <cell r="N173">
            <v>0</v>
          </cell>
          <cell r="O173">
            <v>1.1</v>
          </cell>
          <cell r="P173">
            <v>1.8</v>
          </cell>
        </row>
        <row r="174">
          <cell r="B174" t="str">
            <v>India</v>
          </cell>
          <cell r="C174">
            <v>0.061570171136902156</v>
          </cell>
          <cell r="D174">
            <v>0.2648928439139711</v>
          </cell>
          <cell r="E174">
            <v>0.8735369849491268</v>
          </cell>
          <cell r="F174">
            <v>0.40000000000000013</v>
          </cell>
          <cell r="G174">
            <v>0.061570171136902156</v>
          </cell>
          <cell r="H174">
            <v>0.3264630150508733</v>
          </cell>
          <cell r="I174">
            <v>1.2</v>
          </cell>
          <cell r="J174">
            <v>1.6</v>
          </cell>
          <cell r="K174">
            <v>0.7</v>
          </cell>
          <cell r="L174">
            <v>0.6000000000000001</v>
          </cell>
          <cell r="M174">
            <v>0</v>
          </cell>
          <cell r="N174">
            <v>0</v>
          </cell>
          <cell r="O174">
            <v>0.7</v>
          </cell>
          <cell r="P174">
            <v>1.3</v>
          </cell>
        </row>
        <row r="175">
          <cell r="B175" t="str">
            <v>Korea</v>
          </cell>
          <cell r="C175">
            <v>0</v>
          </cell>
          <cell r="D175">
            <v>0</v>
          </cell>
          <cell r="E175">
            <v>0</v>
          </cell>
          <cell r="F175">
            <v>2.969901257216857</v>
          </cell>
          <cell r="J175">
            <v>2.969901257216857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B176" t="str">
            <v>Total</v>
          </cell>
          <cell r="C176">
            <v>305.86788968615735</v>
          </cell>
          <cell r="D176">
            <v>172.66605350565465</v>
          </cell>
          <cell r="E176">
            <v>79.06605680818801</v>
          </cell>
          <cell r="F176">
            <v>91.26990125721689</v>
          </cell>
          <cell r="G176">
            <v>305.86788968615735</v>
          </cell>
          <cell r="H176">
            <v>478.533943191812</v>
          </cell>
          <cell r="I176">
            <v>557.6</v>
          </cell>
          <cell r="J176">
            <v>648.869901257217</v>
          </cell>
          <cell r="K176">
            <v>76.69999999999999</v>
          </cell>
          <cell r="L176">
            <v>134.1</v>
          </cell>
          <cell r="M176">
            <v>0</v>
          </cell>
          <cell r="N176">
            <v>0</v>
          </cell>
          <cell r="O176">
            <v>76.69999999999999</v>
          </cell>
          <cell r="P176">
            <v>210.8</v>
          </cell>
          <cell r="Q176">
            <v>0</v>
          </cell>
          <cell r="R176">
            <v>0</v>
          </cell>
        </row>
        <row r="177">
          <cell r="B177" t="str">
            <v> Other (11)</v>
          </cell>
          <cell r="C177">
            <v>2</v>
          </cell>
          <cell r="D177">
            <v>3</v>
          </cell>
          <cell r="E177">
            <v>4</v>
          </cell>
          <cell r="F177">
            <v>7</v>
          </cell>
          <cell r="G177">
            <v>2</v>
          </cell>
          <cell r="H177">
            <v>5</v>
          </cell>
          <cell r="I177">
            <v>9</v>
          </cell>
          <cell r="J177">
            <v>16</v>
          </cell>
          <cell r="K177">
            <v>4</v>
          </cell>
          <cell r="L177">
            <v>4</v>
          </cell>
          <cell r="M177">
            <v>0</v>
          </cell>
          <cell r="N177">
            <v>0</v>
          </cell>
          <cell r="O177">
            <v>4</v>
          </cell>
          <cell r="P177">
            <v>8</v>
          </cell>
          <cell r="Q177">
            <v>0</v>
          </cell>
          <cell r="R1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workbookViewId="0" topLeftCell="A1">
      <selection activeCell="A1" sqref="A1"/>
    </sheetView>
  </sheetViews>
  <sheetFormatPr defaultColWidth="9.140625" defaultRowHeight="12.75"/>
  <cols>
    <col min="9" max="9" width="9.140625" style="17" customWidth="1"/>
  </cols>
  <sheetData>
    <row r="1" ht="12.75">
      <c r="A1" s="2" t="s">
        <v>310</v>
      </c>
    </row>
    <row r="3" ht="12.75">
      <c r="A3" s="2" t="s">
        <v>84</v>
      </c>
    </row>
    <row r="5" ht="12.75">
      <c r="A5" s="2" t="s">
        <v>241</v>
      </c>
    </row>
    <row r="7" ht="12.75">
      <c r="A7" s="4" t="s">
        <v>80</v>
      </c>
    </row>
    <row r="8" ht="12.75">
      <c r="I8" s="17" t="s">
        <v>81</v>
      </c>
    </row>
    <row r="10" ht="12.75">
      <c r="A10" s="2"/>
    </row>
    <row r="11" ht="12.75">
      <c r="A11" s="2" t="s">
        <v>127</v>
      </c>
    </row>
    <row r="13" ht="12.75">
      <c r="A13" t="s">
        <v>109</v>
      </c>
    </row>
    <row r="15" spans="2:9" ht="12.75">
      <c r="B15" s="15">
        <v>2002</v>
      </c>
      <c r="I15" s="17">
        <v>1.1</v>
      </c>
    </row>
    <row r="16" spans="2:9" ht="12.75">
      <c r="B16" s="15" t="s">
        <v>303</v>
      </c>
      <c r="I16" s="17">
        <v>1.2</v>
      </c>
    </row>
    <row r="18" spans="1:9" ht="12.75">
      <c r="A18" t="s">
        <v>281</v>
      </c>
      <c r="I18" s="65">
        <v>2</v>
      </c>
    </row>
    <row r="20" spans="1:9" ht="12.75">
      <c r="A20" t="s">
        <v>419</v>
      </c>
      <c r="I20" s="65"/>
    </row>
    <row r="22" spans="2:9" ht="12.75">
      <c r="B22" t="s">
        <v>21</v>
      </c>
      <c r="I22" s="65">
        <v>3</v>
      </c>
    </row>
    <row r="23" spans="2:9" ht="12.75">
      <c r="B23" t="s">
        <v>22</v>
      </c>
      <c r="I23" s="65">
        <v>4</v>
      </c>
    </row>
    <row r="24" ht="12.75">
      <c r="I24" s="65"/>
    </row>
    <row r="25" spans="1:9" ht="12.75">
      <c r="A25" t="s">
        <v>85</v>
      </c>
      <c r="I25" s="65">
        <v>5</v>
      </c>
    </row>
    <row r="26" ht="12.75">
      <c r="I26" s="65"/>
    </row>
    <row r="27" spans="1:9" ht="12.75">
      <c r="A27" t="s">
        <v>86</v>
      </c>
      <c r="B27" s="1"/>
      <c r="I27" s="65">
        <v>6</v>
      </c>
    </row>
    <row r="28" ht="12.75">
      <c r="I28" s="65"/>
    </row>
    <row r="29" ht="12.75">
      <c r="A29" t="s">
        <v>76</v>
      </c>
    </row>
    <row r="31" spans="2:9" ht="12.75">
      <c r="B31" t="s">
        <v>36</v>
      </c>
      <c r="I31" s="65">
        <v>7</v>
      </c>
    </row>
    <row r="32" spans="2:9" ht="12.75">
      <c r="B32" t="s">
        <v>177</v>
      </c>
      <c r="I32" s="65">
        <v>8</v>
      </c>
    </row>
    <row r="34" ht="12.75">
      <c r="A34" s="2" t="s">
        <v>82</v>
      </c>
    </row>
    <row r="35" ht="12.75">
      <c r="A35" s="2"/>
    </row>
    <row r="36" spans="1:9" ht="12.75">
      <c r="A36" s="3" t="s">
        <v>109</v>
      </c>
      <c r="I36" s="65"/>
    </row>
    <row r="37" spans="1:9" ht="12.75">
      <c r="A37" s="3"/>
      <c r="I37" s="65"/>
    </row>
    <row r="38" spans="1:9" ht="12.75">
      <c r="A38" s="3"/>
      <c r="B38" s="15">
        <v>2002</v>
      </c>
      <c r="I38" s="65">
        <v>9.1</v>
      </c>
    </row>
    <row r="39" spans="1:9" ht="12.75">
      <c r="A39" s="3"/>
      <c r="B39" s="15" t="s">
        <v>303</v>
      </c>
      <c r="I39" s="65">
        <v>9.2</v>
      </c>
    </row>
    <row r="41" ht="12.75">
      <c r="A41" t="s">
        <v>228</v>
      </c>
    </row>
    <row r="42" spans="2:9" ht="12.75">
      <c r="B42" t="s">
        <v>175</v>
      </c>
      <c r="I42" s="65">
        <v>10</v>
      </c>
    </row>
    <row r="43" spans="2:9" ht="12.75">
      <c r="B43" t="s">
        <v>176</v>
      </c>
      <c r="I43" s="65">
        <v>11</v>
      </c>
    </row>
    <row r="44" ht="12.75">
      <c r="I44" s="65"/>
    </row>
    <row r="45" spans="1:9" ht="12.75">
      <c r="A45" t="s">
        <v>85</v>
      </c>
      <c r="I45" s="17">
        <v>12</v>
      </c>
    </row>
    <row r="46" spans="2:9" ht="12.75">
      <c r="B46" s="1"/>
      <c r="I46" s="65"/>
    </row>
    <row r="47" spans="1:9" ht="12.75">
      <c r="A47" t="s">
        <v>86</v>
      </c>
      <c r="I47" s="65">
        <v>13</v>
      </c>
    </row>
    <row r="49" ht="12.75">
      <c r="A49" s="2" t="s">
        <v>87</v>
      </c>
    </row>
    <row r="51" spans="2:9" ht="12.75">
      <c r="B51" t="s">
        <v>36</v>
      </c>
      <c r="I51" s="65">
        <v>14</v>
      </c>
    </row>
    <row r="52" spans="2:9" ht="12.75">
      <c r="B52" t="s">
        <v>88</v>
      </c>
      <c r="I52" s="65">
        <v>15</v>
      </c>
    </row>
    <row r="55" ht="12.75">
      <c r="A55" s="2" t="s">
        <v>21</v>
      </c>
    </row>
    <row r="57" spans="2:9" ht="12.75">
      <c r="B57" t="s">
        <v>229</v>
      </c>
      <c r="I57" s="17">
        <v>16</v>
      </c>
    </row>
    <row r="58" spans="2:9" ht="12.75">
      <c r="B58" t="s">
        <v>223</v>
      </c>
      <c r="I58" s="17">
        <v>17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6" max="6" width="11.140625" style="0" customWidth="1"/>
    <col min="7" max="7" width="5.421875" style="0" customWidth="1"/>
    <col min="8" max="8" width="12.28125" style="0" customWidth="1"/>
    <col min="9" max="9" width="9.28125" style="0" customWidth="1"/>
    <col min="10" max="10" width="9.8515625" style="0" customWidth="1"/>
    <col min="11" max="11" width="6.140625" style="0" customWidth="1"/>
    <col min="13" max="13" width="5.57421875" style="0" customWidth="1"/>
  </cols>
  <sheetData>
    <row r="1" spans="1:12" ht="12.75">
      <c r="A1" t="s">
        <v>309</v>
      </c>
      <c r="D1" s="4"/>
      <c r="L1" s="12" t="s">
        <v>71</v>
      </c>
    </row>
    <row r="3" ht="12.75">
      <c r="A3" s="23" t="s">
        <v>242</v>
      </c>
    </row>
    <row r="4" spans="1:3" ht="12.75">
      <c r="A4" s="23"/>
      <c r="B4" s="5"/>
      <c r="C4" s="5"/>
    </row>
    <row r="5" spans="1:13" ht="12.75">
      <c r="A5" s="8" t="s">
        <v>127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</row>
    <row r="6" spans="1:13" ht="12.75">
      <c r="A6" s="13"/>
      <c r="B6" s="13"/>
      <c r="C6" s="13"/>
      <c r="D6" s="13"/>
      <c r="E6" s="13"/>
      <c r="F6" s="13"/>
      <c r="G6" s="13"/>
      <c r="H6" s="13"/>
      <c r="I6" s="29"/>
      <c r="J6" s="20" t="s">
        <v>354</v>
      </c>
      <c r="K6" s="29"/>
      <c r="L6" s="124"/>
      <c r="M6" s="13"/>
    </row>
    <row r="7" spans="1:13" ht="12.75">
      <c r="A7" s="13"/>
      <c r="B7" s="13"/>
      <c r="C7" s="13"/>
      <c r="D7" s="13"/>
      <c r="E7" s="13"/>
      <c r="F7" s="13"/>
      <c r="G7" s="13"/>
      <c r="H7" s="13"/>
      <c r="I7" s="29"/>
      <c r="J7" s="20" t="s">
        <v>355</v>
      </c>
      <c r="K7" s="29"/>
      <c r="L7" s="124"/>
      <c r="M7" s="13"/>
    </row>
    <row r="8" spans="1:13" ht="12.75">
      <c r="A8" s="13"/>
      <c r="B8" s="13"/>
      <c r="C8" s="13"/>
      <c r="D8" s="13"/>
      <c r="E8" s="13"/>
      <c r="F8" s="13"/>
      <c r="G8" s="13"/>
      <c r="H8" s="13"/>
      <c r="I8" s="78" t="s">
        <v>321</v>
      </c>
      <c r="J8" s="3"/>
      <c r="K8" s="3"/>
      <c r="L8" s="88" t="s">
        <v>322</v>
      </c>
      <c r="M8" s="13"/>
    </row>
    <row r="9" spans="1:13" ht="12.75">
      <c r="A9" s="16" t="s">
        <v>93</v>
      </c>
      <c r="B9" s="24"/>
      <c r="C9" s="24"/>
      <c r="D9" s="24"/>
      <c r="E9" s="24"/>
      <c r="F9" s="24"/>
      <c r="G9" s="24"/>
      <c r="H9" s="24"/>
      <c r="I9" s="87" t="s">
        <v>244</v>
      </c>
      <c r="J9" s="87" t="s">
        <v>105</v>
      </c>
      <c r="K9" s="79"/>
      <c r="L9" s="87" t="s">
        <v>105</v>
      </c>
      <c r="M9" s="13"/>
    </row>
    <row r="11" spans="1:12" ht="12.75">
      <c r="A11" t="s">
        <v>166</v>
      </c>
      <c r="I11" s="67"/>
      <c r="J11" s="67"/>
      <c r="K11" s="67"/>
      <c r="L11" s="67"/>
    </row>
    <row r="12" spans="9:12" ht="12.75">
      <c r="I12" s="67"/>
      <c r="J12" s="67"/>
      <c r="K12" s="67"/>
      <c r="L12" s="67"/>
    </row>
    <row r="13" spans="2:12" ht="12.75">
      <c r="B13" t="s">
        <v>46</v>
      </c>
      <c r="I13" s="67"/>
      <c r="J13" s="67"/>
      <c r="K13" s="67"/>
      <c r="L13" s="67"/>
    </row>
    <row r="14" spans="3:12" ht="12.75">
      <c r="C14" t="s">
        <v>252</v>
      </c>
      <c r="I14" s="89">
        <v>3700</v>
      </c>
      <c r="J14" s="73">
        <v>3920</v>
      </c>
      <c r="K14" s="72"/>
      <c r="L14" s="73">
        <v>3775</v>
      </c>
    </row>
    <row r="15" spans="3:12" ht="12.75">
      <c r="C15" t="s">
        <v>253</v>
      </c>
      <c r="I15" s="90">
        <v>-254</v>
      </c>
      <c r="J15" s="74">
        <v>175</v>
      </c>
      <c r="K15" s="72"/>
      <c r="L15" s="74">
        <v>-119</v>
      </c>
    </row>
    <row r="16" spans="9:12" ht="12.75">
      <c r="I16" s="67">
        <f>SUM(I14:I15)</f>
        <v>3446</v>
      </c>
      <c r="J16" s="67">
        <f>SUM(J14:J15)</f>
        <v>4095</v>
      </c>
      <c r="K16" s="67"/>
      <c r="L16" s="67">
        <f>SUM(L14:L15)</f>
        <v>3656</v>
      </c>
    </row>
    <row r="17" spans="2:12" ht="12.75">
      <c r="B17" t="s">
        <v>51</v>
      </c>
      <c r="I17" s="86" t="s">
        <v>405</v>
      </c>
      <c r="J17" s="67">
        <v>130</v>
      </c>
      <c r="K17" s="67"/>
      <c r="L17" s="86" t="s">
        <v>405</v>
      </c>
    </row>
    <row r="18" spans="2:13" ht="12.75">
      <c r="B18" t="s">
        <v>41</v>
      </c>
      <c r="I18" s="67">
        <v>354</v>
      </c>
      <c r="J18" s="67">
        <v>350</v>
      </c>
      <c r="K18" s="67"/>
      <c r="L18" s="67">
        <v>329</v>
      </c>
      <c r="M18" s="9"/>
    </row>
    <row r="19" spans="2:12" ht="12.75">
      <c r="B19" t="s">
        <v>97</v>
      </c>
      <c r="C19" s="1"/>
      <c r="I19" s="72">
        <v>382</v>
      </c>
      <c r="J19" s="72">
        <v>390</v>
      </c>
      <c r="K19" s="67"/>
      <c r="L19" s="72">
        <v>380</v>
      </c>
    </row>
    <row r="20" spans="9:12" ht="12.75">
      <c r="I20" s="69">
        <f>SUM(I16:I19)</f>
        <v>4182</v>
      </c>
      <c r="J20" s="69">
        <f>SUM(J16:J19)</f>
        <v>4965</v>
      </c>
      <c r="K20" s="72"/>
      <c r="L20" s="69">
        <f>SUM(L16:L19)</f>
        <v>4365</v>
      </c>
    </row>
    <row r="21" spans="9:12" ht="12.75">
      <c r="I21" s="72"/>
      <c r="J21" s="72"/>
      <c r="K21" s="72"/>
      <c r="L21" s="72"/>
    </row>
    <row r="22" spans="1:12" ht="12.75">
      <c r="A22" t="s">
        <v>439</v>
      </c>
      <c r="I22" s="67"/>
      <c r="J22" s="67"/>
      <c r="K22" s="67"/>
      <c r="L22" s="67"/>
    </row>
    <row r="23" spans="2:12" ht="12.75">
      <c r="B23" t="s">
        <v>90</v>
      </c>
      <c r="I23" s="67"/>
      <c r="J23" s="67"/>
      <c r="K23" s="67"/>
      <c r="L23" s="67"/>
    </row>
    <row r="24" spans="2:12" ht="12.75">
      <c r="B24" t="s">
        <v>440</v>
      </c>
      <c r="I24" s="67"/>
      <c r="J24" s="67"/>
      <c r="K24" s="67"/>
      <c r="L24" s="67"/>
    </row>
    <row r="25" spans="3:12" ht="12.75">
      <c r="C25" t="s">
        <v>91</v>
      </c>
      <c r="I25" s="67"/>
      <c r="J25" s="67"/>
      <c r="K25" s="67"/>
      <c r="L25" s="67"/>
    </row>
    <row r="26" spans="4:12" ht="12.75">
      <c r="D26" t="s">
        <v>254</v>
      </c>
      <c r="I26" s="73">
        <v>2354</v>
      </c>
      <c r="J26" s="73">
        <v>2507</v>
      </c>
      <c r="K26" s="67"/>
      <c r="L26" s="73">
        <v>2442</v>
      </c>
    </row>
    <row r="27" spans="4:12" ht="12.75">
      <c r="D27" t="s">
        <v>255</v>
      </c>
      <c r="I27" s="74">
        <v>346</v>
      </c>
      <c r="J27" s="74">
        <v>659</v>
      </c>
      <c r="K27" s="72"/>
      <c r="L27" s="74">
        <v>463</v>
      </c>
    </row>
    <row r="28" spans="9:12" ht="12.75">
      <c r="I28" s="91">
        <v>2700</v>
      </c>
      <c r="J28" s="91">
        <f>SUM(J26:J27)</f>
        <v>3166</v>
      </c>
      <c r="K28" s="67"/>
      <c r="L28" s="91">
        <f>SUM(L26:L27)</f>
        <v>2905</v>
      </c>
    </row>
    <row r="29" spans="3:12" ht="12.75">
      <c r="C29" t="s">
        <v>441</v>
      </c>
      <c r="I29" s="74">
        <v>-197</v>
      </c>
      <c r="J29" s="74">
        <v>-260</v>
      </c>
      <c r="K29" s="67"/>
      <c r="L29" s="74">
        <v>-222</v>
      </c>
    </row>
    <row r="30" spans="3:12" ht="12.75">
      <c r="C30" t="s">
        <v>92</v>
      </c>
      <c r="I30" s="67">
        <f>SUM(I28:I29)</f>
        <v>2503</v>
      </c>
      <c r="J30" s="67">
        <f>SUM(J28:J29)</f>
        <v>2906</v>
      </c>
      <c r="K30" s="67"/>
      <c r="L30" s="67">
        <f>SUM(L28:L29)</f>
        <v>2683</v>
      </c>
    </row>
    <row r="31" spans="9:12" ht="12.75">
      <c r="I31" s="67"/>
      <c r="J31" s="67"/>
      <c r="K31" s="67"/>
      <c r="L31" s="67"/>
    </row>
    <row r="32" spans="2:12" ht="12.75">
      <c r="B32" t="s">
        <v>198</v>
      </c>
      <c r="I32" s="67">
        <v>134</v>
      </c>
      <c r="J32" s="67">
        <v>96</v>
      </c>
      <c r="K32" s="67"/>
      <c r="L32" s="67">
        <v>134</v>
      </c>
    </row>
    <row r="33" spans="9:12" ht="12.75">
      <c r="I33" s="69">
        <f>SUM(I30:I32)</f>
        <v>2637</v>
      </c>
      <c r="J33" s="69">
        <f>SUM(J30:J32)</f>
        <v>3002</v>
      </c>
      <c r="K33" s="67"/>
      <c r="L33" s="69">
        <f>SUM(L30:L32)</f>
        <v>2817</v>
      </c>
    </row>
    <row r="34" spans="9:12" ht="12.75">
      <c r="I34" s="72"/>
      <c r="J34" s="72"/>
      <c r="K34" s="67"/>
      <c r="L34" s="72"/>
    </row>
    <row r="35" spans="1:12" ht="12.75">
      <c r="A35" t="s">
        <v>23</v>
      </c>
      <c r="I35" s="72">
        <v>1153</v>
      </c>
      <c r="J35" s="72">
        <v>901</v>
      </c>
      <c r="K35" s="67"/>
      <c r="L35" s="72">
        <v>1089</v>
      </c>
    </row>
    <row r="36" spans="9:12" ht="12.75">
      <c r="I36" s="72"/>
      <c r="J36" s="72"/>
      <c r="K36" s="67"/>
      <c r="L36" s="72"/>
    </row>
    <row r="37" spans="1:12" ht="12.75">
      <c r="A37" t="s">
        <v>168</v>
      </c>
      <c r="I37" s="67">
        <v>92</v>
      </c>
      <c r="J37" s="67">
        <v>90</v>
      </c>
      <c r="K37" s="67"/>
      <c r="L37" s="67">
        <v>90</v>
      </c>
    </row>
    <row r="38" spans="9:12" ht="12.75">
      <c r="I38" s="67"/>
      <c r="J38" s="67"/>
      <c r="K38" s="67"/>
      <c r="L38" s="67"/>
    </row>
    <row r="39" spans="1:12" ht="12.75">
      <c r="A39" t="s">
        <v>49</v>
      </c>
      <c r="I39" s="67"/>
      <c r="J39" s="67"/>
      <c r="K39" s="67"/>
      <c r="L39" s="67"/>
    </row>
    <row r="40" spans="2:12" ht="12.75">
      <c r="B40" t="s">
        <v>444</v>
      </c>
      <c r="I40" s="67">
        <v>1576</v>
      </c>
      <c r="J40" s="67">
        <v>1643</v>
      </c>
      <c r="K40" s="67"/>
      <c r="L40" s="67">
        <v>1624</v>
      </c>
    </row>
    <row r="41" spans="2:12" ht="12.75">
      <c r="B41" t="s">
        <v>94</v>
      </c>
      <c r="I41" s="67">
        <v>-1603</v>
      </c>
      <c r="J41" s="67">
        <v>-1578</v>
      </c>
      <c r="K41" s="67"/>
      <c r="L41" s="67">
        <v>-1961</v>
      </c>
    </row>
    <row r="42" spans="2:13" ht="12.75">
      <c r="B42" t="s">
        <v>50</v>
      </c>
      <c r="I42" s="67">
        <v>16</v>
      </c>
      <c r="J42" s="67">
        <v>30</v>
      </c>
      <c r="K42" s="67"/>
      <c r="L42" s="67">
        <v>126</v>
      </c>
      <c r="M42" s="9"/>
    </row>
    <row r="43" spans="9:12" ht="12.75">
      <c r="I43" s="69">
        <f>SUM(I40:I42)</f>
        <v>-11</v>
      </c>
      <c r="J43" s="69">
        <f>SUM(J40:J42)</f>
        <v>95</v>
      </c>
      <c r="K43" s="67"/>
      <c r="L43" s="69">
        <f>SUM(L40:L42)</f>
        <v>-211</v>
      </c>
    </row>
    <row r="44" spans="9:12" ht="12.75">
      <c r="I44" s="72"/>
      <c r="J44" s="72"/>
      <c r="K44" s="67"/>
      <c r="L44" s="72"/>
    </row>
    <row r="45" spans="1:12" ht="12.75">
      <c r="A45" t="s">
        <v>35</v>
      </c>
      <c r="I45" s="69">
        <f>I20+I33+I35+I37+I43</f>
        <v>8053</v>
      </c>
      <c r="J45" s="69">
        <f>J20+J33+J35+J37+J43</f>
        <v>9053</v>
      </c>
      <c r="K45" s="72"/>
      <c r="L45" s="69">
        <f>L20+L33+L35+L37+L43</f>
        <v>8150</v>
      </c>
    </row>
    <row r="46" spans="9:12" ht="12.75">
      <c r="I46" s="72"/>
      <c r="J46" s="72"/>
      <c r="K46" s="72"/>
      <c r="L46" s="72"/>
    </row>
    <row r="47" ht="12.75">
      <c r="L47" s="21"/>
    </row>
    <row r="48" ht="12.75">
      <c r="A48" s="7" t="s">
        <v>118</v>
      </c>
    </row>
    <row r="50" spans="1:2" ht="12.75">
      <c r="A50" t="s">
        <v>130</v>
      </c>
      <c r="B50" t="s">
        <v>442</v>
      </c>
    </row>
    <row r="52" spans="1:2" ht="12.75">
      <c r="A52" t="s">
        <v>199</v>
      </c>
      <c r="B52" t="s">
        <v>133</v>
      </c>
    </row>
    <row r="53" ht="12.75">
      <c r="B53" t="s">
        <v>3</v>
      </c>
    </row>
    <row r="54" ht="12.75">
      <c r="B54" t="s">
        <v>404</v>
      </c>
    </row>
    <row r="55" ht="12.75">
      <c r="B55" t="s">
        <v>260</v>
      </c>
    </row>
    <row r="57" spans="1:2" ht="12.75">
      <c r="A57" t="s">
        <v>200</v>
      </c>
      <c r="B57" t="s">
        <v>406</v>
      </c>
    </row>
    <row r="59" spans="1:12" ht="12.75">
      <c r="A59" t="s">
        <v>256</v>
      </c>
      <c r="B59" t="s">
        <v>443</v>
      </c>
      <c r="L59" s="13" t="s">
        <v>19</v>
      </c>
    </row>
    <row r="60" spans="3:12" ht="12.75">
      <c r="C60" t="s">
        <v>4</v>
      </c>
      <c r="L60">
        <v>61</v>
      </c>
    </row>
    <row r="61" spans="3:12" ht="12.75">
      <c r="C61" t="s">
        <v>445</v>
      </c>
      <c r="L61" s="117">
        <v>1576</v>
      </c>
    </row>
    <row r="62" ht="12.75">
      <c r="L62" s="118">
        <v>1637</v>
      </c>
    </row>
    <row r="64" spans="1:2" ht="12.75">
      <c r="A64" t="s">
        <v>257</v>
      </c>
      <c r="B64" t="s">
        <v>446</v>
      </c>
    </row>
    <row r="66" spans="1:2" ht="12.75">
      <c r="A66" t="s">
        <v>356</v>
      </c>
      <c r="B66" t="s">
        <v>447</v>
      </c>
    </row>
    <row r="67" ht="12.75">
      <c r="B67" t="s">
        <v>407</v>
      </c>
    </row>
    <row r="68" ht="12.75">
      <c r="B68" t="s">
        <v>408</v>
      </c>
    </row>
  </sheetData>
  <printOptions/>
  <pageMargins left="0.75" right="0.61" top="1" bottom="1" header="0.5" footer="0.5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4" max="4" width="10.00390625" style="0" customWidth="1"/>
    <col min="7" max="7" width="3.421875" style="0" customWidth="1"/>
    <col min="10" max="11" width="10.421875" style="0" bestFit="1" customWidth="1"/>
    <col min="12" max="12" width="11.421875" style="0" customWidth="1"/>
    <col min="13" max="13" width="10.57421875" style="0" bestFit="1" customWidth="1"/>
    <col min="14" max="14" width="10.28125" style="0" customWidth="1"/>
  </cols>
  <sheetData>
    <row r="1" spans="1:14" ht="12.75">
      <c r="A1" t="s">
        <v>309</v>
      </c>
      <c r="N1" s="7" t="s">
        <v>79</v>
      </c>
    </row>
    <row r="3" ht="12.75">
      <c r="A3" s="23" t="s">
        <v>242</v>
      </c>
    </row>
    <row r="4" ht="12.75">
      <c r="A4" s="23"/>
    </row>
    <row r="5" spans="1:9" ht="12.75">
      <c r="A5" s="8" t="s">
        <v>127</v>
      </c>
      <c r="I5" s="2" t="s">
        <v>46</v>
      </c>
    </row>
    <row r="6" spans="1:14" ht="12.75">
      <c r="A6" s="23"/>
      <c r="B6" s="5"/>
      <c r="C6" s="5"/>
      <c r="H6" s="13"/>
      <c r="I6" s="35"/>
      <c r="J6" s="35"/>
      <c r="K6" s="35"/>
      <c r="L6" s="35" t="s">
        <v>29</v>
      </c>
      <c r="M6" s="2"/>
      <c r="N6" s="2"/>
    </row>
    <row r="7" spans="8:14" ht="12.75">
      <c r="H7" s="35"/>
      <c r="I7" s="35" t="s">
        <v>52</v>
      </c>
      <c r="J7" s="35"/>
      <c r="K7" s="35"/>
      <c r="L7" s="35" t="s">
        <v>47</v>
      </c>
      <c r="M7" s="2"/>
      <c r="N7" s="2"/>
    </row>
    <row r="8" spans="8:14" ht="12.75">
      <c r="H8" s="35"/>
      <c r="I8" s="35" t="s">
        <v>53</v>
      </c>
      <c r="J8" s="35" t="s">
        <v>186</v>
      </c>
      <c r="K8" s="35" t="s">
        <v>186</v>
      </c>
      <c r="L8" s="35" t="s">
        <v>42</v>
      </c>
      <c r="M8" s="35" t="s">
        <v>38</v>
      </c>
      <c r="N8" s="35" t="s">
        <v>44</v>
      </c>
    </row>
    <row r="9" spans="8:14" s="5" customFormat="1" ht="12.75">
      <c r="H9" s="27" t="s">
        <v>43</v>
      </c>
      <c r="I9" s="27" t="s">
        <v>54</v>
      </c>
      <c r="J9" s="27" t="s">
        <v>27</v>
      </c>
      <c r="K9" s="27" t="s">
        <v>39</v>
      </c>
      <c r="L9" s="27" t="s">
        <v>28</v>
      </c>
      <c r="M9" s="27" t="s">
        <v>28</v>
      </c>
      <c r="N9" s="27" t="s">
        <v>34</v>
      </c>
    </row>
    <row r="10" spans="1:15" ht="12.75">
      <c r="A10" s="16" t="s">
        <v>48</v>
      </c>
      <c r="B10" s="6"/>
      <c r="C10" s="6"/>
      <c r="D10" s="6"/>
      <c r="E10" s="6"/>
      <c r="F10" s="6"/>
      <c r="G10" s="6"/>
      <c r="H10" s="26" t="s">
        <v>19</v>
      </c>
      <c r="I10" s="26" t="s">
        <v>19</v>
      </c>
      <c r="J10" s="26" t="s">
        <v>19</v>
      </c>
      <c r="K10" s="26" t="s">
        <v>19</v>
      </c>
      <c r="L10" s="26" t="s">
        <v>19</v>
      </c>
      <c r="M10" s="26" t="s">
        <v>19</v>
      </c>
      <c r="N10" s="26" t="s">
        <v>19</v>
      </c>
      <c r="O10" s="5"/>
    </row>
    <row r="12" spans="1:14" ht="12.75">
      <c r="A12" s="2" t="s">
        <v>189</v>
      </c>
      <c r="H12" s="67"/>
      <c r="I12" s="67"/>
      <c r="J12" s="67"/>
      <c r="K12" s="67"/>
      <c r="L12" s="67"/>
      <c r="M12" s="67"/>
      <c r="N12" s="67"/>
    </row>
    <row r="13" spans="1:14" ht="12.75">
      <c r="A13" s="2" t="s">
        <v>190</v>
      </c>
      <c r="H13" s="67"/>
      <c r="I13" s="67"/>
      <c r="J13" s="67"/>
      <c r="K13" s="67"/>
      <c r="L13" s="67"/>
      <c r="M13" s="67"/>
      <c r="N13" s="67"/>
    </row>
    <row r="14" spans="8:14" ht="12.75">
      <c r="H14" s="67"/>
      <c r="I14" s="67"/>
      <c r="J14" s="67"/>
      <c r="K14" s="67"/>
      <c r="L14" s="67"/>
      <c r="M14" s="67"/>
      <c r="N14" s="67"/>
    </row>
    <row r="15" spans="1:14" ht="12.75">
      <c r="A15" t="s">
        <v>123</v>
      </c>
      <c r="H15" s="67"/>
      <c r="I15" s="67"/>
      <c r="J15" s="67"/>
      <c r="K15" s="67"/>
      <c r="L15" s="67"/>
      <c r="M15" s="67"/>
      <c r="N15" s="67"/>
    </row>
    <row r="16" spans="2:15" ht="12.75">
      <c r="B16" t="s">
        <v>21</v>
      </c>
      <c r="H16" s="67">
        <v>142</v>
      </c>
      <c r="I16" s="67">
        <v>117</v>
      </c>
      <c r="J16" s="67">
        <v>135</v>
      </c>
      <c r="K16" s="67">
        <v>3</v>
      </c>
      <c r="L16" s="67">
        <f>SUM(H16:K16)</f>
        <v>397</v>
      </c>
      <c r="M16" s="75"/>
      <c r="N16" s="67">
        <f aca="true" t="shared" si="0" ref="N16:N27">L16+M16</f>
        <v>397</v>
      </c>
      <c r="O16" s="21"/>
    </row>
    <row r="17" spans="2:15" ht="12.75">
      <c r="B17" t="s">
        <v>22</v>
      </c>
      <c r="H17" s="70">
        <v>190</v>
      </c>
      <c r="I17" s="70">
        <v>-23</v>
      </c>
      <c r="J17" s="70">
        <v>34</v>
      </c>
      <c r="K17" s="70">
        <v>2</v>
      </c>
      <c r="L17" s="70">
        <f>SUM(H17:K17)</f>
        <v>203</v>
      </c>
      <c r="M17" s="76"/>
      <c r="N17" s="70">
        <f t="shared" si="0"/>
        <v>203</v>
      </c>
      <c r="O17" s="21"/>
    </row>
    <row r="18" spans="8:15" ht="12.75">
      <c r="H18" s="67">
        <f>SUM(H16:H17)</f>
        <v>332</v>
      </c>
      <c r="I18" s="67">
        <f>SUM(I16:I17)</f>
        <v>94</v>
      </c>
      <c r="J18" s="67">
        <f>SUM(J16:J17)</f>
        <v>169</v>
      </c>
      <c r="K18" s="67">
        <f>SUM(K16:K17)</f>
        <v>5</v>
      </c>
      <c r="L18" s="67">
        <f>SUM(H18:K18)</f>
        <v>600</v>
      </c>
      <c r="M18" s="67"/>
      <c r="N18" s="67">
        <f t="shared" si="0"/>
        <v>600</v>
      </c>
      <c r="O18" s="21"/>
    </row>
    <row r="19" spans="1:15" ht="12.75">
      <c r="A19" t="s">
        <v>95</v>
      </c>
      <c r="H19" s="67"/>
      <c r="I19" s="67"/>
      <c r="J19" s="67">
        <v>-11</v>
      </c>
      <c r="K19" s="67">
        <v>-5</v>
      </c>
      <c r="L19" s="67">
        <f>SUM(H19:K19)</f>
        <v>-16</v>
      </c>
      <c r="M19" s="67"/>
      <c r="N19" s="67">
        <f t="shared" si="0"/>
        <v>-16</v>
      </c>
      <c r="O19" s="21"/>
    </row>
    <row r="20" spans="1:15" ht="12.75">
      <c r="A20" t="s">
        <v>41</v>
      </c>
      <c r="H20" s="67"/>
      <c r="I20" s="67"/>
      <c r="J20" s="67"/>
      <c r="K20" s="67"/>
      <c r="L20" s="67"/>
      <c r="M20" s="67">
        <v>34</v>
      </c>
      <c r="N20" s="67">
        <f t="shared" si="0"/>
        <v>34</v>
      </c>
      <c r="O20" s="21"/>
    </row>
    <row r="21" spans="1:15" ht="12.75">
      <c r="A21" t="s">
        <v>97</v>
      </c>
      <c r="H21" s="67"/>
      <c r="I21" s="67"/>
      <c r="J21" s="67"/>
      <c r="K21" s="67"/>
      <c r="L21" s="67"/>
      <c r="M21" s="67">
        <v>1</v>
      </c>
      <c r="N21" s="67">
        <f t="shared" si="0"/>
        <v>1</v>
      </c>
      <c r="O21" s="21"/>
    </row>
    <row r="22" spans="1:15" ht="12.75">
      <c r="A22" t="s">
        <v>181</v>
      </c>
      <c r="H22" s="67"/>
      <c r="I22" s="67"/>
      <c r="J22" s="67"/>
      <c r="K22" s="67"/>
      <c r="L22" s="67"/>
      <c r="M22" s="67">
        <v>10</v>
      </c>
      <c r="N22" s="67">
        <f t="shared" si="0"/>
        <v>10</v>
      </c>
      <c r="O22" s="21"/>
    </row>
    <row r="23" spans="1:15" ht="12.75">
      <c r="A23" t="s">
        <v>182</v>
      </c>
      <c r="H23" s="75"/>
      <c r="I23" s="75"/>
      <c r="J23" s="75"/>
      <c r="K23" s="75"/>
      <c r="L23" s="67"/>
      <c r="M23" s="75">
        <v>-86</v>
      </c>
      <c r="N23" s="67">
        <f t="shared" si="0"/>
        <v>-86</v>
      </c>
      <c r="O23" s="21"/>
    </row>
    <row r="24" spans="1:15" ht="12.75">
      <c r="A24" s="2" t="s">
        <v>296</v>
      </c>
      <c r="H24" s="449">
        <f aca="true" t="shared" si="1" ref="H24:M24">SUM(H18:H23)</f>
        <v>332</v>
      </c>
      <c r="I24" s="449">
        <f t="shared" si="1"/>
        <v>94</v>
      </c>
      <c r="J24" s="449">
        <f t="shared" si="1"/>
        <v>158</v>
      </c>
      <c r="K24" s="449">
        <f t="shared" si="1"/>
        <v>0</v>
      </c>
      <c r="L24" s="449">
        <f t="shared" si="1"/>
        <v>584</v>
      </c>
      <c r="M24" s="449">
        <f t="shared" si="1"/>
        <v>-41</v>
      </c>
      <c r="N24" s="449">
        <f t="shared" si="0"/>
        <v>543</v>
      </c>
      <c r="O24" s="21"/>
    </row>
    <row r="25" spans="1:15" ht="12.75">
      <c r="A25" s="2"/>
      <c r="H25" s="72"/>
      <c r="I25" s="72"/>
      <c r="J25" s="72"/>
      <c r="K25" s="72"/>
      <c r="L25" s="72"/>
      <c r="M25" s="72"/>
      <c r="N25" s="72"/>
      <c r="O25" s="21"/>
    </row>
    <row r="26" spans="1:15" ht="12.75">
      <c r="A26" t="s">
        <v>40</v>
      </c>
      <c r="H26" s="75"/>
      <c r="I26" s="75">
        <v>-1</v>
      </c>
      <c r="J26" s="75"/>
      <c r="K26" s="75"/>
      <c r="L26" s="67">
        <v>-1</v>
      </c>
      <c r="M26" s="67">
        <v>-48</v>
      </c>
      <c r="N26" s="67">
        <f t="shared" si="0"/>
        <v>-49</v>
      </c>
      <c r="O26" s="21"/>
    </row>
    <row r="27" spans="1:15" ht="12.75">
      <c r="A27" t="s">
        <v>96</v>
      </c>
      <c r="H27" s="67">
        <v>-447</v>
      </c>
      <c r="I27" s="67">
        <v>-202</v>
      </c>
      <c r="J27" s="67">
        <v>-7</v>
      </c>
      <c r="K27" s="67"/>
      <c r="L27" s="67">
        <f>SUM(H27:K27)</f>
        <v>-656</v>
      </c>
      <c r="M27" s="67">
        <v>-5</v>
      </c>
      <c r="N27" s="67">
        <f t="shared" si="0"/>
        <v>-661</v>
      </c>
      <c r="O27" s="21"/>
    </row>
    <row r="28" spans="1:15" ht="12.75">
      <c r="A28" t="s">
        <v>451</v>
      </c>
      <c r="H28" s="67"/>
      <c r="I28" s="67">
        <v>30</v>
      </c>
      <c r="J28" s="67">
        <v>-52</v>
      </c>
      <c r="K28" s="67"/>
      <c r="L28" s="67">
        <f>SUM(I28:K28)</f>
        <v>-22</v>
      </c>
      <c r="M28" s="67"/>
      <c r="N28" s="67">
        <f>SUM(L28:M28)</f>
        <v>-22</v>
      </c>
      <c r="O28" s="21"/>
    </row>
    <row r="29" spans="1:15" ht="12.75">
      <c r="A29" t="s">
        <v>336</v>
      </c>
      <c r="H29" s="67"/>
      <c r="I29" s="67"/>
      <c r="J29" s="67"/>
      <c r="K29" s="67"/>
      <c r="L29" s="67"/>
      <c r="M29" s="67">
        <v>355</v>
      </c>
      <c r="N29" s="67">
        <f>L29+M29</f>
        <v>355</v>
      </c>
      <c r="O29" s="21"/>
    </row>
    <row r="30" spans="1:15" ht="12.75">
      <c r="A30" s="2" t="s">
        <v>452</v>
      </c>
      <c r="H30" s="69">
        <f aca="true" t="shared" si="2" ref="H30:M30">SUM(H24:H29)</f>
        <v>-115</v>
      </c>
      <c r="I30" s="69">
        <f t="shared" si="2"/>
        <v>-79</v>
      </c>
      <c r="J30" s="69">
        <f t="shared" si="2"/>
        <v>99</v>
      </c>
      <c r="K30" s="69">
        <f t="shared" si="2"/>
        <v>0</v>
      </c>
      <c r="L30" s="69">
        <f t="shared" si="2"/>
        <v>-95</v>
      </c>
      <c r="M30" s="69">
        <f t="shared" si="2"/>
        <v>261</v>
      </c>
      <c r="N30" s="69">
        <f>L30+M30</f>
        <v>166</v>
      </c>
      <c r="O30" s="21"/>
    </row>
    <row r="31" spans="1:15" ht="12.75">
      <c r="A31" s="2"/>
      <c r="H31" s="72"/>
      <c r="I31" s="72"/>
      <c r="J31" s="72"/>
      <c r="K31" s="72"/>
      <c r="L31" s="72"/>
      <c r="M31" s="72"/>
      <c r="N31" s="72"/>
      <c r="O31" s="21"/>
    </row>
    <row r="32" spans="1:15" ht="12.75">
      <c r="A32" t="s">
        <v>337</v>
      </c>
      <c r="D32" s="1"/>
      <c r="H32" s="67">
        <v>-100</v>
      </c>
      <c r="I32" s="67">
        <v>-53</v>
      </c>
      <c r="J32" s="67">
        <v>-48</v>
      </c>
      <c r="K32" s="67"/>
      <c r="L32" s="67">
        <f>SUM(H32:K32)</f>
        <v>-201</v>
      </c>
      <c r="M32" s="67">
        <v>23</v>
      </c>
      <c r="N32" s="67">
        <f>L32+M32</f>
        <v>-178</v>
      </c>
      <c r="O32" s="21"/>
    </row>
    <row r="33" spans="1:15" ht="12.75">
      <c r="A33" t="s">
        <v>74</v>
      </c>
      <c r="D33" s="1"/>
      <c r="H33" s="67">
        <v>134</v>
      </c>
      <c r="I33" s="67">
        <v>78</v>
      </c>
      <c r="J33" s="67">
        <v>4</v>
      </c>
      <c r="K33" s="67"/>
      <c r="L33" s="67">
        <f>SUM(H33:K33)</f>
        <v>216</v>
      </c>
      <c r="M33" s="67">
        <v>2</v>
      </c>
      <c r="N33" s="67">
        <f>L33+M33</f>
        <v>218</v>
      </c>
      <c r="O33" s="21"/>
    </row>
    <row r="34" spans="1:15" ht="12.75">
      <c r="A34" t="s">
        <v>450</v>
      </c>
      <c r="D34" s="1"/>
      <c r="H34" s="67"/>
      <c r="I34" s="67">
        <v>-7</v>
      </c>
      <c r="J34" s="67">
        <v>12</v>
      </c>
      <c r="K34" s="67"/>
      <c r="L34" s="67">
        <f>SUM(H34:K34)</f>
        <v>5</v>
      </c>
      <c r="M34" s="67"/>
      <c r="N34" s="67">
        <v>5</v>
      </c>
      <c r="O34" s="21"/>
    </row>
    <row r="35" spans="1:15" ht="12.75">
      <c r="A35" t="s">
        <v>340</v>
      </c>
      <c r="H35" s="67"/>
      <c r="I35" s="67"/>
      <c r="J35" s="67"/>
      <c r="K35" s="67"/>
      <c r="L35" s="67"/>
      <c r="M35" s="67">
        <v>-11</v>
      </c>
      <c r="N35" s="67">
        <f>L35+M35</f>
        <v>-11</v>
      </c>
      <c r="O35" s="21"/>
    </row>
    <row r="36" spans="1:15" ht="12.75">
      <c r="A36" t="s">
        <v>339</v>
      </c>
      <c r="H36" s="69">
        <f aca="true" t="shared" si="3" ref="H36:N36">SUM(H32:H35)</f>
        <v>34</v>
      </c>
      <c r="I36" s="69">
        <f t="shared" si="3"/>
        <v>18</v>
      </c>
      <c r="J36" s="69">
        <f t="shared" si="3"/>
        <v>-32</v>
      </c>
      <c r="K36" s="69">
        <f t="shared" si="3"/>
        <v>0</v>
      </c>
      <c r="L36" s="69">
        <f t="shared" si="3"/>
        <v>20</v>
      </c>
      <c r="M36" s="69">
        <f t="shared" si="3"/>
        <v>14</v>
      </c>
      <c r="N36" s="69">
        <f t="shared" si="3"/>
        <v>34</v>
      </c>
      <c r="O36" s="21"/>
    </row>
    <row r="37" spans="1:15" ht="12.75">
      <c r="A37" t="s">
        <v>185</v>
      </c>
      <c r="H37" s="69"/>
      <c r="I37" s="69"/>
      <c r="J37" s="69"/>
      <c r="K37" s="69"/>
      <c r="L37" s="69"/>
      <c r="M37" s="69">
        <v>1</v>
      </c>
      <c r="N37" s="69">
        <f>SUM(L37:M37)</f>
        <v>1</v>
      </c>
      <c r="O37" s="21"/>
    </row>
    <row r="38" spans="1:15" ht="12.75">
      <c r="A38" s="2" t="s">
        <v>448</v>
      </c>
      <c r="H38" s="69">
        <f aca="true" t="shared" si="4" ref="H38:M38">H30+H36+H37</f>
        <v>-81</v>
      </c>
      <c r="I38" s="69">
        <f t="shared" si="4"/>
        <v>-61</v>
      </c>
      <c r="J38" s="69">
        <f t="shared" si="4"/>
        <v>67</v>
      </c>
      <c r="K38" s="69">
        <f t="shared" si="4"/>
        <v>0</v>
      </c>
      <c r="L38" s="69">
        <f t="shared" si="4"/>
        <v>-75</v>
      </c>
      <c r="M38" s="69">
        <f t="shared" si="4"/>
        <v>276</v>
      </c>
      <c r="N38" s="69">
        <f>L38+M38</f>
        <v>201</v>
      </c>
      <c r="O38" s="21"/>
    </row>
    <row r="39" spans="1:15" ht="12.75">
      <c r="A39" s="2"/>
      <c r="H39" s="72"/>
      <c r="I39" s="72"/>
      <c r="J39" s="72"/>
      <c r="K39" s="72"/>
      <c r="L39" s="72"/>
      <c r="M39" s="72"/>
      <c r="N39" s="72"/>
      <c r="O39" s="21"/>
    </row>
    <row r="40" spans="1:15" ht="12.75">
      <c r="A40" t="s">
        <v>25</v>
      </c>
      <c r="H40" s="67"/>
      <c r="I40" s="67">
        <v>-119</v>
      </c>
      <c r="J40" s="67">
        <v>-27</v>
      </c>
      <c r="K40" s="67"/>
      <c r="L40" s="67">
        <f>SUM(H40:K40)</f>
        <v>-146</v>
      </c>
      <c r="M40" s="67">
        <v>7</v>
      </c>
      <c r="N40" s="67">
        <f>L40+M40</f>
        <v>-139</v>
      </c>
      <c r="O40" s="21"/>
    </row>
    <row r="41" spans="1:15" ht="12.75">
      <c r="A41" t="s">
        <v>239</v>
      </c>
      <c r="H41" s="67"/>
      <c r="I41" s="67"/>
      <c r="J41" s="67">
        <v>2</v>
      </c>
      <c r="K41" s="67">
        <v>1</v>
      </c>
      <c r="L41" s="67">
        <f>SUM(H41:K41)</f>
        <v>3</v>
      </c>
      <c r="M41" s="67">
        <v>-3</v>
      </c>
      <c r="N41" s="67"/>
      <c r="O41" s="21"/>
    </row>
    <row r="42" spans="1:15" ht="12.75">
      <c r="A42" t="s">
        <v>107</v>
      </c>
      <c r="H42" s="67">
        <v>-155</v>
      </c>
      <c r="I42" s="67"/>
      <c r="J42" s="67">
        <v>-16</v>
      </c>
      <c r="K42" s="67">
        <v>1</v>
      </c>
      <c r="L42" s="67">
        <f>SUM(H42:K42)</f>
        <v>-170</v>
      </c>
      <c r="M42" s="67">
        <v>170</v>
      </c>
      <c r="N42" s="67"/>
      <c r="O42" s="21"/>
    </row>
    <row r="43" spans="1:15" ht="12.75">
      <c r="A43" t="s">
        <v>45</v>
      </c>
      <c r="H43" s="67"/>
      <c r="I43" s="67"/>
      <c r="J43" s="67"/>
      <c r="K43" s="67"/>
      <c r="L43" s="67"/>
      <c r="M43" s="67">
        <v>-178</v>
      </c>
      <c r="N43" s="67">
        <f>L43+M43</f>
        <v>-178</v>
      </c>
      <c r="O43" s="21"/>
    </row>
    <row r="44" spans="1:15" ht="12.75">
      <c r="A44" t="s">
        <v>449</v>
      </c>
      <c r="H44" s="67">
        <v>26</v>
      </c>
      <c r="I44" s="67"/>
      <c r="J44" s="67">
        <v>38</v>
      </c>
      <c r="K44" s="67"/>
      <c r="L44" s="67">
        <f>SUM(H44:K44)</f>
        <v>64</v>
      </c>
      <c r="M44" s="67">
        <v>-64</v>
      </c>
      <c r="N44" s="67"/>
      <c r="O44" s="21"/>
    </row>
    <row r="45" spans="1:15" ht="12.75">
      <c r="A45" t="s">
        <v>108</v>
      </c>
      <c r="H45" s="67"/>
      <c r="I45" s="67"/>
      <c r="J45" s="67"/>
      <c r="K45" s="67"/>
      <c r="L45" s="67"/>
      <c r="M45" s="67">
        <v>19</v>
      </c>
      <c r="N45" s="67">
        <f>L45+M45</f>
        <v>19</v>
      </c>
      <c r="O45" s="21"/>
    </row>
    <row r="46" spans="8:15" ht="12.75">
      <c r="H46" s="67"/>
      <c r="I46" s="67"/>
      <c r="J46" s="67"/>
      <c r="K46" s="67"/>
      <c r="L46" s="67"/>
      <c r="M46" s="67"/>
      <c r="N46" s="67"/>
      <c r="O46" s="21"/>
    </row>
    <row r="47" spans="1:14" ht="12.75">
      <c r="A47" t="s">
        <v>589</v>
      </c>
      <c r="H47" s="69">
        <f>SUM(H38:H45)</f>
        <v>-210</v>
      </c>
      <c r="I47" s="69">
        <f>SUM(I38:I45)</f>
        <v>-180</v>
      </c>
      <c r="J47" s="69">
        <f>SUM(J38:J45)</f>
        <v>64</v>
      </c>
      <c r="K47" s="69">
        <f>SUM(K38:K45)</f>
        <v>2</v>
      </c>
      <c r="L47" s="69">
        <f>SUM(H47:K47)</f>
        <v>-324</v>
      </c>
      <c r="M47" s="69">
        <f>SUM(M38:M45)</f>
        <v>227</v>
      </c>
      <c r="N47" s="69">
        <f>SUM(L47:M47)</f>
        <v>-97</v>
      </c>
    </row>
    <row r="48" spans="8:14" ht="12.75">
      <c r="H48" s="67"/>
      <c r="I48" s="67"/>
      <c r="J48" s="67"/>
      <c r="K48" s="67"/>
      <c r="L48" s="67"/>
      <c r="M48" s="67"/>
      <c r="N48" s="67"/>
    </row>
    <row r="49" spans="8:14" ht="12.75">
      <c r="H49" s="67"/>
      <c r="I49" s="67"/>
      <c r="J49" s="67"/>
      <c r="K49" s="67"/>
      <c r="L49" s="67"/>
      <c r="M49" s="67"/>
      <c r="N49" s="67"/>
    </row>
    <row r="50" spans="1:14" ht="12.75">
      <c r="A50" t="s">
        <v>304</v>
      </c>
      <c r="H50" s="67">
        <v>3656</v>
      </c>
      <c r="I50" s="67">
        <v>2683</v>
      </c>
      <c r="J50" s="67">
        <v>1089</v>
      </c>
      <c r="K50" s="67">
        <v>90</v>
      </c>
      <c r="L50" s="67">
        <f>SUM(H50:K50)</f>
        <v>7518</v>
      </c>
      <c r="M50" s="67">
        <v>632</v>
      </c>
      <c r="N50" s="67">
        <f>SUM(L50:M50)</f>
        <v>8150</v>
      </c>
    </row>
    <row r="51" spans="8:14" ht="12.75">
      <c r="H51" s="67"/>
      <c r="I51" s="67"/>
      <c r="J51" s="67"/>
      <c r="K51" s="67"/>
      <c r="L51" s="67"/>
      <c r="M51" s="67"/>
      <c r="N51" s="67"/>
    </row>
    <row r="52" spans="8:14" ht="12.75">
      <c r="H52" s="67"/>
      <c r="I52" s="67"/>
      <c r="J52" s="67"/>
      <c r="K52" s="67"/>
      <c r="L52" s="67"/>
      <c r="M52" s="67"/>
      <c r="N52" s="67"/>
    </row>
    <row r="53" spans="1:14" ht="12.75">
      <c r="A53" s="3" t="s">
        <v>305</v>
      </c>
      <c r="H53" s="69">
        <v>3446</v>
      </c>
      <c r="I53" s="69">
        <v>2503</v>
      </c>
      <c r="J53" s="69">
        <f>SUM(J47:J52)</f>
        <v>1153</v>
      </c>
      <c r="K53" s="69">
        <f>SUM(K47:K52)</f>
        <v>92</v>
      </c>
      <c r="L53" s="69">
        <f>SUM(L47:L52)</f>
        <v>7194</v>
      </c>
      <c r="M53" s="69">
        <f>SUM(M47:M52)</f>
        <v>859</v>
      </c>
      <c r="N53" s="69">
        <f>SUM(N47:N52)</f>
        <v>8053</v>
      </c>
    </row>
    <row r="54" spans="8:14" ht="12.75">
      <c r="H54" s="67"/>
      <c r="I54" s="67"/>
      <c r="J54" s="67"/>
      <c r="K54" s="67"/>
      <c r="L54" s="67"/>
      <c r="M54" s="67"/>
      <c r="N54" s="67"/>
    </row>
    <row r="55" spans="1:14" ht="12.75">
      <c r="A55" t="s">
        <v>184</v>
      </c>
      <c r="H55" s="67"/>
      <c r="I55" s="67"/>
      <c r="J55" s="67"/>
      <c r="K55" s="67"/>
      <c r="L55" s="67"/>
      <c r="M55" s="67"/>
      <c r="N55" s="67"/>
    </row>
    <row r="56" spans="2:14" ht="12.75">
      <c r="B56" t="s">
        <v>83</v>
      </c>
      <c r="H56" s="67">
        <v>522</v>
      </c>
      <c r="I56" s="67">
        <v>2256</v>
      </c>
      <c r="J56" s="67">
        <v>413</v>
      </c>
      <c r="K56" s="67">
        <v>58</v>
      </c>
      <c r="L56" s="67">
        <f>SUM(H56:K56)</f>
        <v>3249</v>
      </c>
      <c r="M56" s="67">
        <v>859</v>
      </c>
      <c r="N56" s="67">
        <f>SUM(L56:M56)</f>
        <v>4108</v>
      </c>
    </row>
    <row r="57" spans="2:14" ht="12.75">
      <c r="B57" t="s">
        <v>77</v>
      </c>
      <c r="H57" s="72">
        <v>2924</v>
      </c>
      <c r="I57" s="72">
        <v>247</v>
      </c>
      <c r="J57" s="72">
        <v>740</v>
      </c>
      <c r="K57" s="72">
        <v>34</v>
      </c>
      <c r="L57" s="72">
        <f>SUM(H57:K57)</f>
        <v>3945</v>
      </c>
      <c r="M57" s="72"/>
      <c r="N57" s="72">
        <f>SUM(L57:M57)</f>
        <v>3945</v>
      </c>
    </row>
    <row r="58" spans="8:14" ht="12.75">
      <c r="H58" s="67"/>
      <c r="I58" s="67"/>
      <c r="J58" s="72"/>
      <c r="K58" s="72"/>
      <c r="L58" s="72"/>
      <c r="M58" s="67"/>
      <c r="N58" s="67"/>
    </row>
    <row r="59" spans="2:14" ht="12.75">
      <c r="B59" t="s">
        <v>78</v>
      </c>
      <c r="H59" s="69">
        <f>SUM(H56:H57)</f>
        <v>3446</v>
      </c>
      <c r="I59" s="69">
        <f>SUM(I56:I57)</f>
        <v>2503</v>
      </c>
      <c r="J59" s="69">
        <f>SUM(J56:J57)</f>
        <v>1153</v>
      </c>
      <c r="K59" s="69">
        <f>SUM(K56:K57)</f>
        <v>92</v>
      </c>
      <c r="L59" s="69">
        <f>SUM(H59:K59)</f>
        <v>7194</v>
      </c>
      <c r="M59" s="69">
        <f>SUM(M56:M57)</f>
        <v>859</v>
      </c>
      <c r="N59" s="69">
        <f>SUM(L59:M59)</f>
        <v>8053</v>
      </c>
    </row>
    <row r="60" spans="8:14" ht="12.75">
      <c r="H60" s="67"/>
      <c r="I60" s="67"/>
      <c r="J60" s="67"/>
      <c r="K60" s="67"/>
      <c r="L60" s="67"/>
      <c r="M60" s="67"/>
      <c r="N60" s="67"/>
    </row>
    <row r="61" spans="8:14" ht="12.75">
      <c r="H61" s="67"/>
      <c r="I61" s="67"/>
      <c r="J61" s="67"/>
      <c r="K61" s="67"/>
      <c r="L61" s="67"/>
      <c r="M61" s="67"/>
      <c r="N61" s="67"/>
    </row>
    <row r="62" spans="8:14" ht="12.75">
      <c r="H62" s="67"/>
      <c r="I62" s="67"/>
      <c r="J62" s="67"/>
      <c r="K62" s="67"/>
      <c r="L62" s="67"/>
      <c r="M62" s="67"/>
      <c r="N62" s="67"/>
    </row>
    <row r="63" spans="8:14" ht="12.75">
      <c r="H63" s="67"/>
      <c r="I63" s="67"/>
      <c r="J63" s="67"/>
      <c r="K63" s="67"/>
      <c r="L63" s="67"/>
      <c r="M63" s="67"/>
      <c r="N63" s="67"/>
    </row>
    <row r="64" spans="8:14" ht="12.75">
      <c r="H64" s="67"/>
      <c r="I64" s="67"/>
      <c r="J64" s="67"/>
      <c r="K64" s="67"/>
      <c r="L64" s="67"/>
      <c r="M64" s="67"/>
      <c r="N64" s="67"/>
    </row>
    <row r="65" spans="8:14" ht="12.75">
      <c r="H65" s="67"/>
      <c r="I65" s="67"/>
      <c r="J65" s="67"/>
      <c r="K65" s="67"/>
      <c r="L65" s="67"/>
      <c r="M65" s="67"/>
      <c r="N65" s="67"/>
    </row>
    <row r="66" spans="8:14" ht="12.75">
      <c r="H66" s="67"/>
      <c r="I66" s="67"/>
      <c r="J66" s="67"/>
      <c r="K66" s="67"/>
      <c r="L66" s="67"/>
      <c r="M66" s="67"/>
      <c r="N66" s="67"/>
    </row>
    <row r="67" spans="8:14" ht="12.75">
      <c r="H67" s="67"/>
      <c r="I67" s="67"/>
      <c r="J67" s="67"/>
      <c r="K67" s="67"/>
      <c r="L67" s="67"/>
      <c r="M67" s="67"/>
      <c r="N67" s="67"/>
    </row>
    <row r="68" spans="8:14" ht="12.75">
      <c r="H68" s="67"/>
      <c r="I68" s="67"/>
      <c r="J68" s="67"/>
      <c r="K68" s="67"/>
      <c r="L68" s="67"/>
      <c r="M68" s="67"/>
      <c r="N68" s="67"/>
    </row>
    <row r="69" spans="8:14" ht="12.75">
      <c r="H69" s="67"/>
      <c r="I69" s="67"/>
      <c r="J69" s="67"/>
      <c r="K69" s="67"/>
      <c r="L69" s="67"/>
      <c r="M69" s="67"/>
      <c r="N69" s="67"/>
    </row>
    <row r="70" spans="8:14" ht="12.75">
      <c r="H70" s="67"/>
      <c r="I70" s="67"/>
      <c r="J70" s="67"/>
      <c r="K70" s="67"/>
      <c r="L70" s="67"/>
      <c r="M70" s="67"/>
      <c r="N70" s="67"/>
    </row>
    <row r="71" spans="8:14" ht="12.75">
      <c r="H71" s="67"/>
      <c r="I71" s="67"/>
      <c r="J71" s="67"/>
      <c r="K71" s="67"/>
      <c r="L71" s="67"/>
      <c r="M71" s="67"/>
      <c r="N71" s="67"/>
    </row>
    <row r="72" spans="8:14" ht="12.75">
      <c r="H72" s="67"/>
      <c r="I72" s="67"/>
      <c r="J72" s="67"/>
      <c r="K72" s="67"/>
      <c r="L72" s="67"/>
      <c r="M72" s="67"/>
      <c r="N72" s="67"/>
    </row>
    <row r="73" spans="8:14" ht="12.75">
      <c r="H73" s="67"/>
      <c r="I73" s="67"/>
      <c r="J73" s="67"/>
      <c r="K73" s="67"/>
      <c r="L73" s="67"/>
      <c r="M73" s="67"/>
      <c r="N73" s="67"/>
    </row>
    <row r="74" spans="8:14" ht="12.75">
      <c r="H74" s="67"/>
      <c r="I74" s="67"/>
      <c r="J74" s="67"/>
      <c r="K74" s="67"/>
      <c r="L74" s="67"/>
      <c r="M74" s="67"/>
      <c r="N74" s="67"/>
    </row>
    <row r="75" spans="8:14" ht="12.75">
      <c r="H75" s="67"/>
      <c r="I75" s="67"/>
      <c r="J75" s="67"/>
      <c r="K75" s="67"/>
      <c r="L75" s="67"/>
      <c r="M75" s="67"/>
      <c r="N75" s="67"/>
    </row>
  </sheetData>
  <printOptions/>
  <pageMargins left="0.49" right="0.28" top="1" bottom="1" header="0.5" footer="0.5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65.7109375" style="0" customWidth="1"/>
    <col min="3" max="3" width="10.421875" style="0" customWidth="1"/>
    <col min="4" max="4" width="10.57421875" style="0" customWidth="1"/>
    <col min="5" max="5" width="10.7109375" style="0" customWidth="1"/>
    <col min="6" max="6" width="11.57421875" style="0" customWidth="1"/>
    <col min="8" max="8" width="14.7109375" style="0" customWidth="1"/>
  </cols>
  <sheetData>
    <row r="1" spans="1:8" ht="12.75">
      <c r="A1" t="s">
        <v>309</v>
      </c>
      <c r="H1" s="25" t="s">
        <v>261</v>
      </c>
    </row>
    <row r="3" ht="12.75">
      <c r="A3" s="23" t="s">
        <v>242</v>
      </c>
    </row>
    <row r="4" ht="12.75">
      <c r="A4" s="23"/>
    </row>
    <row r="5" ht="12.75">
      <c r="A5" s="8" t="s">
        <v>82</v>
      </c>
    </row>
    <row r="7" ht="12.75">
      <c r="A7" s="4" t="s">
        <v>311</v>
      </c>
    </row>
    <row r="9" spans="3:8" ht="12.75">
      <c r="C9" s="13"/>
      <c r="D9" s="13"/>
      <c r="E9" s="13"/>
      <c r="F9" s="13"/>
      <c r="G9" s="13" t="s">
        <v>110</v>
      </c>
      <c r="H9" s="13"/>
    </row>
    <row r="10" spans="3:8" ht="12.75">
      <c r="C10" s="13"/>
      <c r="D10" s="13"/>
      <c r="E10" s="13"/>
      <c r="F10" s="13"/>
      <c r="G10" s="13" t="s">
        <v>111</v>
      </c>
      <c r="H10" s="13"/>
    </row>
    <row r="11" spans="3:8" ht="12.75">
      <c r="C11" s="13"/>
      <c r="D11" s="13"/>
      <c r="E11" s="13"/>
      <c r="F11" s="13" t="s">
        <v>117</v>
      </c>
      <c r="G11" s="13" t="s">
        <v>112</v>
      </c>
      <c r="H11" s="13" t="s">
        <v>113</v>
      </c>
    </row>
    <row r="12" spans="3:8" ht="12.75">
      <c r="C12" s="13" t="s">
        <v>32</v>
      </c>
      <c r="D12" s="13" t="s">
        <v>24</v>
      </c>
      <c r="E12" s="13" t="s">
        <v>66</v>
      </c>
      <c r="F12" s="13" t="s">
        <v>104</v>
      </c>
      <c r="G12" s="13" t="s">
        <v>104</v>
      </c>
      <c r="H12" s="13" t="s">
        <v>114</v>
      </c>
    </row>
    <row r="13" spans="1:8" ht="12.75">
      <c r="A13" s="16" t="s">
        <v>264</v>
      </c>
      <c r="B13" s="6"/>
      <c r="C13" s="24" t="s">
        <v>19</v>
      </c>
      <c r="D13" s="24" t="s">
        <v>19</v>
      </c>
      <c r="E13" s="24" t="s">
        <v>19</v>
      </c>
      <c r="F13" s="24" t="s">
        <v>19</v>
      </c>
      <c r="G13" s="24" t="s">
        <v>19</v>
      </c>
      <c r="H13" s="24" t="s">
        <v>115</v>
      </c>
    </row>
    <row r="15" spans="3:8" ht="12.75">
      <c r="C15" s="66"/>
      <c r="D15" s="66"/>
      <c r="E15" s="66"/>
      <c r="F15" s="66"/>
      <c r="G15" s="66"/>
      <c r="H15" s="66"/>
    </row>
    <row r="16" spans="1:8" ht="12.75">
      <c r="A16" t="s">
        <v>135</v>
      </c>
      <c r="C16" s="67"/>
      <c r="D16" s="67"/>
      <c r="E16" s="67"/>
      <c r="F16" s="67"/>
      <c r="G16" s="67"/>
      <c r="H16" s="84"/>
    </row>
    <row r="17" spans="1:8" ht="12.75">
      <c r="A17" t="s">
        <v>381</v>
      </c>
      <c r="C17" s="67">
        <v>317</v>
      </c>
      <c r="D17" s="67">
        <v>-90</v>
      </c>
      <c r="E17" s="67">
        <f>SUM(C17:D17)</f>
        <v>227</v>
      </c>
      <c r="F17" s="68">
        <v>0</v>
      </c>
      <c r="G17" s="67">
        <f>SUM(E17:F17)</f>
        <v>227</v>
      </c>
      <c r="H17" s="84">
        <f>(G17/1986)*100</f>
        <v>11.430010070493454</v>
      </c>
    </row>
    <row r="18" spans="3:8" ht="12.75">
      <c r="C18" s="67"/>
      <c r="D18" s="67"/>
      <c r="E18" s="67"/>
      <c r="F18" s="67"/>
      <c r="G18" s="67"/>
      <c r="H18" s="84"/>
    </row>
    <row r="19" spans="1:8" ht="12.75">
      <c r="A19" t="s">
        <v>116</v>
      </c>
      <c r="C19" s="67">
        <v>-49</v>
      </c>
      <c r="D19" s="86" t="s">
        <v>366</v>
      </c>
      <c r="E19" s="67">
        <f>SUM(C19:D19)</f>
        <v>-49</v>
      </c>
      <c r="F19" s="86" t="s">
        <v>361</v>
      </c>
      <c r="G19" s="67">
        <f>SUM(E19:F19)</f>
        <v>-49</v>
      </c>
      <c r="H19" s="84">
        <f>(G19/1986)*100</f>
        <v>-2.4672708962739174</v>
      </c>
    </row>
    <row r="20" spans="3:8" ht="12.75">
      <c r="C20" s="67"/>
      <c r="D20" s="67"/>
      <c r="E20" s="67"/>
      <c r="F20" s="67"/>
      <c r="G20" s="67"/>
      <c r="H20" s="84"/>
    </row>
    <row r="21" spans="1:8" ht="12.75">
      <c r="A21" t="s">
        <v>378</v>
      </c>
      <c r="C21" s="67"/>
      <c r="D21" s="67"/>
      <c r="E21" s="67"/>
      <c r="F21" s="67"/>
      <c r="G21" s="67"/>
      <c r="H21" s="84"/>
    </row>
    <row r="22" spans="1:8" ht="12.75">
      <c r="A22" t="s">
        <v>591</v>
      </c>
      <c r="C22" s="67">
        <v>-152</v>
      </c>
      <c r="D22" s="67">
        <v>51</v>
      </c>
      <c r="E22" s="67">
        <f>SUM(C22:D22)</f>
        <v>-101</v>
      </c>
      <c r="F22" s="67">
        <v>1</v>
      </c>
      <c r="G22" s="67">
        <f>SUM(E22:F22)</f>
        <v>-100</v>
      </c>
      <c r="H22" s="84">
        <f>(G22/1986)*100</f>
        <v>-5.0352467270896275</v>
      </c>
    </row>
    <row r="23" spans="3:8" ht="12.75">
      <c r="C23" s="67"/>
      <c r="D23" s="67"/>
      <c r="E23" s="67"/>
      <c r="F23" s="67"/>
      <c r="G23" s="67"/>
      <c r="H23" s="84"/>
    </row>
    <row r="24" spans="1:8" ht="12.75">
      <c r="A24" t="s">
        <v>379</v>
      </c>
      <c r="C24" s="67">
        <v>355</v>
      </c>
      <c r="D24" s="67">
        <v>-11</v>
      </c>
      <c r="E24" s="67">
        <f>SUM(C24:D24)</f>
        <v>344</v>
      </c>
      <c r="F24" s="86" t="s">
        <v>361</v>
      </c>
      <c r="G24" s="67">
        <f>SUM(E24:F24)</f>
        <v>344</v>
      </c>
      <c r="H24" s="84">
        <f>(G24/1986)*100</f>
        <v>17.32124874118832</v>
      </c>
    </row>
    <row r="25" spans="3:8" ht="12.75">
      <c r="C25" s="67"/>
      <c r="D25" s="67"/>
      <c r="E25" s="67"/>
      <c r="F25" s="67"/>
      <c r="G25" s="67"/>
      <c r="H25" s="84"/>
    </row>
    <row r="26" spans="3:8" ht="12.75">
      <c r="C26" s="67"/>
      <c r="D26" s="67"/>
      <c r="E26" s="67"/>
      <c r="F26" s="67"/>
      <c r="G26" s="67"/>
      <c r="H26" s="84"/>
    </row>
    <row r="27" spans="1:8" ht="12.75">
      <c r="A27" t="s">
        <v>136</v>
      </c>
      <c r="C27" s="69">
        <f aca="true" t="shared" si="0" ref="C27:H27">SUM(C16:C24)</f>
        <v>471</v>
      </c>
      <c r="D27" s="69">
        <f t="shared" si="0"/>
        <v>-50</v>
      </c>
      <c r="E27" s="69">
        <f t="shared" si="0"/>
        <v>421</v>
      </c>
      <c r="F27" s="69">
        <f t="shared" si="0"/>
        <v>1</v>
      </c>
      <c r="G27" s="69">
        <f t="shared" si="0"/>
        <v>422</v>
      </c>
      <c r="H27" s="85">
        <f t="shared" si="0"/>
        <v>21.248741188318228</v>
      </c>
    </row>
    <row r="30" spans="1:8" ht="12.75">
      <c r="A30" s="7" t="s">
        <v>119</v>
      </c>
      <c r="H30" s="9"/>
    </row>
    <row r="31" ht="12.75">
      <c r="H31" s="9"/>
    </row>
    <row r="32" spans="1:2" ht="12.75">
      <c r="A32" t="s">
        <v>270</v>
      </c>
      <c r="B32" s="15" t="s">
        <v>393</v>
      </c>
    </row>
    <row r="34" spans="1:2" ht="12.75">
      <c r="A34" t="s">
        <v>271</v>
      </c>
      <c r="B34" s="15" t="s">
        <v>424</v>
      </c>
    </row>
    <row r="36" spans="1:2" ht="12.75">
      <c r="A36" t="s">
        <v>341</v>
      </c>
      <c r="B36" s="15" t="s">
        <v>314</v>
      </c>
    </row>
    <row r="37" ht="12.75">
      <c r="B37" t="s">
        <v>382</v>
      </c>
    </row>
    <row r="38" ht="12.75">
      <c r="B38" t="s">
        <v>230</v>
      </c>
    </row>
    <row r="39" ht="12.75">
      <c r="B39" t="s">
        <v>342</v>
      </c>
    </row>
    <row r="40" ht="12.75">
      <c r="B40" t="s">
        <v>380</v>
      </c>
    </row>
  </sheetData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4.8515625" style="0" customWidth="1"/>
    <col min="3" max="3" width="11.57421875" style="0" customWidth="1"/>
    <col min="4" max="4" width="9.7109375" style="0" customWidth="1"/>
    <col min="5" max="5" width="10.7109375" style="0" customWidth="1"/>
    <col min="6" max="6" width="11.57421875" style="0" customWidth="1"/>
    <col min="8" max="8" width="10.00390625" style="0" customWidth="1"/>
    <col min="9" max="9" width="6.28125" style="0" customWidth="1"/>
    <col min="10" max="10" width="12.00390625" style="0" customWidth="1"/>
  </cols>
  <sheetData>
    <row r="1" spans="1:10" ht="12.75">
      <c r="A1" t="s">
        <v>309</v>
      </c>
      <c r="J1" s="25" t="s">
        <v>262</v>
      </c>
    </row>
    <row r="3" ht="12.75">
      <c r="A3" s="23" t="s">
        <v>242</v>
      </c>
    </row>
    <row r="4" ht="12.75">
      <c r="A4" s="23"/>
    </row>
    <row r="5" ht="12.75">
      <c r="A5" s="8" t="s">
        <v>82</v>
      </c>
    </row>
    <row r="6" ht="13.5" customHeight="1"/>
    <row r="7" ht="13.5" customHeight="1">
      <c r="A7" s="4" t="s">
        <v>319</v>
      </c>
    </row>
    <row r="8" spans="3:10" ht="12.75">
      <c r="C8" s="13"/>
      <c r="D8" s="13"/>
      <c r="E8" s="13"/>
      <c r="F8" s="13"/>
      <c r="G8" s="13" t="s">
        <v>110</v>
      </c>
      <c r="H8" s="13"/>
      <c r="I8" s="13"/>
      <c r="J8" s="13"/>
    </row>
    <row r="9" spans="3:10" ht="12.75">
      <c r="C9" s="13"/>
      <c r="D9" s="13"/>
      <c r="E9" s="13"/>
      <c r="F9" s="13"/>
      <c r="G9" s="13" t="s">
        <v>111</v>
      </c>
      <c r="H9" s="13"/>
      <c r="I9" s="13"/>
      <c r="J9" s="13"/>
    </row>
    <row r="10" spans="3:10" ht="12.75">
      <c r="C10" s="13"/>
      <c r="D10" s="13"/>
      <c r="E10" s="13"/>
      <c r="F10" s="13" t="s">
        <v>117</v>
      </c>
      <c r="G10" s="13" t="s">
        <v>112</v>
      </c>
      <c r="H10" s="13" t="s">
        <v>113</v>
      </c>
      <c r="I10" s="13"/>
      <c r="J10" s="13" t="s">
        <v>113</v>
      </c>
    </row>
    <row r="11" spans="3:10" ht="12.75">
      <c r="C11" s="13" t="s">
        <v>32</v>
      </c>
      <c r="D11" s="13" t="s">
        <v>24</v>
      </c>
      <c r="E11" s="13" t="s">
        <v>66</v>
      </c>
      <c r="F11" s="13" t="s">
        <v>104</v>
      </c>
      <c r="G11" s="13" t="s">
        <v>104</v>
      </c>
      <c r="H11" s="13" t="s">
        <v>114</v>
      </c>
      <c r="I11" s="13"/>
      <c r="J11" s="13" t="s">
        <v>114</v>
      </c>
    </row>
    <row r="12" spans="3:10" ht="12.75">
      <c r="C12" s="13"/>
      <c r="D12" s="13"/>
      <c r="E12" s="13"/>
      <c r="F12" s="13"/>
      <c r="G12" s="13"/>
      <c r="H12" s="13"/>
      <c r="I12" s="13"/>
      <c r="J12" s="13"/>
    </row>
    <row r="13" spans="3:10" ht="12.75">
      <c r="C13" s="13" t="s">
        <v>265</v>
      </c>
      <c r="D13" s="13"/>
      <c r="E13" s="13"/>
      <c r="F13" s="13" t="s">
        <v>265</v>
      </c>
      <c r="G13" s="13"/>
      <c r="H13" s="13"/>
      <c r="I13" s="13"/>
      <c r="J13" s="13" t="s">
        <v>267</v>
      </c>
    </row>
    <row r="14" spans="1:10" ht="12.75">
      <c r="A14" s="23" t="s">
        <v>263</v>
      </c>
      <c r="B14" s="5"/>
      <c r="C14" s="13" t="s">
        <v>266</v>
      </c>
      <c r="D14" s="13" t="s">
        <v>251</v>
      </c>
      <c r="E14" s="13" t="s">
        <v>251</v>
      </c>
      <c r="F14" s="13" t="s">
        <v>266</v>
      </c>
      <c r="G14" s="13" t="s">
        <v>251</v>
      </c>
      <c r="H14" s="13" t="s">
        <v>251</v>
      </c>
      <c r="I14" s="13"/>
      <c r="J14" s="13" t="s">
        <v>163</v>
      </c>
    </row>
    <row r="15" spans="1:10" ht="12.75">
      <c r="A15" s="16" t="s">
        <v>280</v>
      </c>
      <c r="B15" s="6"/>
      <c r="C15" s="24" t="s">
        <v>19</v>
      </c>
      <c r="D15" s="24" t="s">
        <v>19</v>
      </c>
      <c r="E15" s="24" t="s">
        <v>19</v>
      </c>
      <c r="F15" s="24" t="s">
        <v>19</v>
      </c>
      <c r="G15" s="24" t="s">
        <v>19</v>
      </c>
      <c r="H15" s="24" t="s">
        <v>115</v>
      </c>
      <c r="I15" s="97"/>
      <c r="J15" s="24" t="s">
        <v>115</v>
      </c>
    </row>
    <row r="17" spans="1:10" ht="12.75">
      <c r="A17" t="s">
        <v>135</v>
      </c>
      <c r="C17" s="66"/>
      <c r="D17" s="66"/>
      <c r="E17" s="66"/>
      <c r="F17" s="66"/>
      <c r="G17" s="66"/>
      <c r="H17" s="66"/>
      <c r="I17" s="66"/>
      <c r="J17" s="66"/>
    </row>
    <row r="18" spans="1:10" ht="12.75">
      <c r="A18" t="s">
        <v>383</v>
      </c>
      <c r="C18" s="67">
        <v>362</v>
      </c>
      <c r="D18" s="67">
        <v>-114</v>
      </c>
      <c r="E18" s="67">
        <f>SUM(C18:D18)</f>
        <v>248</v>
      </c>
      <c r="F18" s="67">
        <v>10</v>
      </c>
      <c r="G18" s="67">
        <f>SUM(E18:F18)</f>
        <v>258</v>
      </c>
      <c r="H18" s="109">
        <v>13.1</v>
      </c>
      <c r="I18" s="67"/>
      <c r="J18" s="84">
        <v>13.4</v>
      </c>
    </row>
    <row r="19" spans="3:10" ht="12.75">
      <c r="C19" s="67"/>
      <c r="D19" s="67"/>
      <c r="E19" s="67"/>
      <c r="F19" s="67"/>
      <c r="G19" s="67"/>
      <c r="H19" s="67"/>
      <c r="I19" s="67"/>
      <c r="J19" s="84"/>
    </row>
    <row r="20" spans="1:10" ht="12.75">
      <c r="A20" t="s">
        <v>116</v>
      </c>
      <c r="C20" s="67">
        <v>-47</v>
      </c>
      <c r="D20" s="86" t="s">
        <v>360</v>
      </c>
      <c r="E20" s="67">
        <f>SUM(C20:D20)</f>
        <v>-47</v>
      </c>
      <c r="F20" s="86" t="s">
        <v>363</v>
      </c>
      <c r="G20" s="67">
        <f>SUM(E20:F20)</f>
        <v>-47</v>
      </c>
      <c r="H20" s="84">
        <v>-2.4</v>
      </c>
      <c r="I20" s="67"/>
      <c r="J20" s="84">
        <v>-2.4</v>
      </c>
    </row>
    <row r="21" spans="3:10" ht="12.75">
      <c r="C21" s="67"/>
      <c r="D21" s="67"/>
      <c r="E21" s="67"/>
      <c r="F21" s="67"/>
      <c r="G21" s="67"/>
      <c r="H21" s="67"/>
      <c r="I21" s="67"/>
      <c r="J21" s="84"/>
    </row>
    <row r="22" spans="1:10" ht="12.75">
      <c r="A22" t="s">
        <v>378</v>
      </c>
      <c r="C22" s="67"/>
      <c r="D22" s="67"/>
      <c r="E22" s="67"/>
      <c r="F22" s="67"/>
      <c r="G22" s="67"/>
      <c r="H22" s="67"/>
      <c r="I22" s="67"/>
      <c r="J22" s="84"/>
    </row>
    <row r="23" spans="1:9" ht="12.75">
      <c r="A23" t="s">
        <v>592</v>
      </c>
      <c r="C23" s="67"/>
      <c r="D23" s="67"/>
      <c r="E23" s="67"/>
      <c r="F23" s="67"/>
      <c r="G23" s="67"/>
      <c r="H23" s="67"/>
      <c r="I23" s="67"/>
    </row>
    <row r="24" spans="1:10" ht="12.75">
      <c r="A24" t="s">
        <v>593</v>
      </c>
      <c r="C24" s="67">
        <v>-105</v>
      </c>
      <c r="D24" s="67">
        <v>29</v>
      </c>
      <c r="E24" s="67">
        <f>SUM(C24:D24)</f>
        <v>-76</v>
      </c>
      <c r="F24" s="67">
        <v>9</v>
      </c>
      <c r="G24" s="67">
        <f>SUM(E24:F24)</f>
        <v>-67</v>
      </c>
      <c r="H24" s="84">
        <v>-3.4</v>
      </c>
      <c r="I24" s="67"/>
      <c r="J24" s="84">
        <v>-3.7</v>
      </c>
    </row>
    <row r="25" spans="3:10" ht="12.75">
      <c r="C25" s="67"/>
      <c r="D25" s="67"/>
      <c r="E25" s="67"/>
      <c r="F25" s="67"/>
      <c r="G25" s="67"/>
      <c r="H25" s="67"/>
      <c r="I25" s="67"/>
      <c r="J25" s="84"/>
    </row>
    <row r="26" spans="1:10" ht="12.75">
      <c r="A26" t="s">
        <v>570</v>
      </c>
      <c r="C26" s="67">
        <v>338</v>
      </c>
      <c r="D26" s="67">
        <v>-98</v>
      </c>
      <c r="E26" s="67">
        <f>SUM(C26:D26)</f>
        <v>240</v>
      </c>
      <c r="F26" s="86" t="s">
        <v>362</v>
      </c>
      <c r="G26" s="67">
        <f>SUM(E26:F26)</f>
        <v>240</v>
      </c>
      <c r="H26" s="84">
        <v>12.1</v>
      </c>
      <c r="I26" s="67"/>
      <c r="J26" s="84">
        <v>12.1</v>
      </c>
    </row>
    <row r="27" spans="3:10" ht="12.75">
      <c r="C27" s="67"/>
      <c r="D27" s="67"/>
      <c r="E27" s="67"/>
      <c r="F27" s="67"/>
      <c r="G27" s="67"/>
      <c r="H27" s="67"/>
      <c r="I27" s="67"/>
      <c r="J27" s="84"/>
    </row>
    <row r="28" spans="3:10" ht="12.75">
      <c r="C28" s="67"/>
      <c r="D28" s="67"/>
      <c r="E28" s="67"/>
      <c r="F28" s="67"/>
      <c r="G28" s="67"/>
      <c r="H28" s="67"/>
      <c r="I28" s="67"/>
      <c r="J28" s="84"/>
    </row>
    <row r="29" spans="1:10" ht="12.75">
      <c r="A29" t="s">
        <v>136</v>
      </c>
      <c r="C29" s="69">
        <f aca="true" t="shared" si="0" ref="C29:H29">SUM(C18:C26)</f>
        <v>548</v>
      </c>
      <c r="D29" s="69">
        <f t="shared" si="0"/>
        <v>-183</v>
      </c>
      <c r="E29" s="69">
        <f t="shared" si="0"/>
        <v>365</v>
      </c>
      <c r="F29" s="69">
        <f t="shared" si="0"/>
        <v>19</v>
      </c>
      <c r="G29" s="69">
        <f t="shared" si="0"/>
        <v>384</v>
      </c>
      <c r="H29" s="85">
        <f t="shared" si="0"/>
        <v>19.4</v>
      </c>
      <c r="I29" s="72"/>
      <c r="J29" s="85">
        <f>SUM(J18:J26)</f>
        <v>19.4</v>
      </c>
    </row>
    <row r="32" spans="1:10" ht="12.75">
      <c r="A32" s="7" t="s">
        <v>119</v>
      </c>
      <c r="J32" s="9"/>
    </row>
    <row r="33" ht="12.75">
      <c r="J33" s="9"/>
    </row>
    <row r="34" spans="1:2" ht="12.75">
      <c r="A34" t="s">
        <v>268</v>
      </c>
      <c r="B34" s="15" t="s">
        <v>453</v>
      </c>
    </row>
    <row r="36" spans="1:2" ht="12.75">
      <c r="A36" t="s">
        <v>269</v>
      </c>
      <c r="B36" s="15" t="s">
        <v>427</v>
      </c>
    </row>
    <row r="38" spans="1:2" ht="12.75">
      <c r="A38" t="s">
        <v>343</v>
      </c>
      <c r="B38" s="15" t="s">
        <v>384</v>
      </c>
    </row>
    <row r="39" ht="12.75">
      <c r="B39" t="s">
        <v>382</v>
      </c>
    </row>
    <row r="40" ht="12.75">
      <c r="B40" t="s">
        <v>230</v>
      </c>
    </row>
    <row r="41" ht="12.75">
      <c r="B41" t="s">
        <v>342</v>
      </c>
    </row>
    <row r="42" ht="12.75">
      <c r="B42" t="s">
        <v>357</v>
      </c>
    </row>
  </sheetData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6" max="10" width="12.7109375" style="0" customWidth="1"/>
    <col min="11" max="11" width="12.140625" style="0" customWidth="1"/>
  </cols>
  <sheetData>
    <row r="1" spans="1:11" ht="12.75">
      <c r="A1" t="s">
        <v>309</v>
      </c>
      <c r="K1" s="12" t="s">
        <v>212</v>
      </c>
    </row>
    <row r="3" ht="12.75">
      <c r="A3" s="23" t="s">
        <v>242</v>
      </c>
    </row>
    <row r="4" ht="12.75">
      <c r="A4" s="23"/>
    </row>
    <row r="5" ht="12.75">
      <c r="A5" s="8" t="s">
        <v>82</v>
      </c>
    </row>
    <row r="6" ht="12.75">
      <c r="A6" s="8"/>
    </row>
    <row r="7" spans="6:11" ht="12.75">
      <c r="F7" s="458" t="s">
        <v>321</v>
      </c>
      <c r="G7" s="458"/>
      <c r="H7" s="88" t="s">
        <v>322</v>
      </c>
      <c r="I7" s="458" t="s">
        <v>321</v>
      </c>
      <c r="J7" s="458"/>
      <c r="K7" s="88" t="s">
        <v>322</v>
      </c>
    </row>
    <row r="8" spans="6:11" ht="12.75">
      <c r="F8" s="29">
        <v>2002</v>
      </c>
      <c r="G8" s="29">
        <v>2001</v>
      </c>
      <c r="H8" s="29">
        <v>2001</v>
      </c>
      <c r="I8" s="29">
        <v>2002</v>
      </c>
      <c r="J8" s="29">
        <v>2001</v>
      </c>
      <c r="K8" s="29">
        <v>2001</v>
      </c>
    </row>
    <row r="9" spans="1:11" ht="12.75">
      <c r="A9" s="16" t="s">
        <v>228</v>
      </c>
      <c r="B9" s="6"/>
      <c r="C9" s="6"/>
      <c r="D9" s="6"/>
      <c r="E9" s="6"/>
      <c r="F9" s="87" t="s">
        <v>98</v>
      </c>
      <c r="G9" s="87" t="s">
        <v>98</v>
      </c>
      <c r="H9" s="87" t="s">
        <v>98</v>
      </c>
      <c r="I9" s="87" t="s">
        <v>19</v>
      </c>
      <c r="J9" s="87" t="s">
        <v>19</v>
      </c>
      <c r="K9" s="87" t="s">
        <v>19</v>
      </c>
    </row>
    <row r="11" spans="1:11" ht="12.75">
      <c r="A11" s="3" t="s">
        <v>120</v>
      </c>
      <c r="E11" s="80"/>
      <c r="F11" s="21"/>
      <c r="G11" s="21"/>
      <c r="H11" s="21"/>
      <c r="I11" s="21"/>
      <c r="J11" s="21"/>
      <c r="K11" s="21"/>
    </row>
    <row r="12" spans="5:11" ht="12.75">
      <c r="E12" s="80"/>
      <c r="F12" s="21"/>
      <c r="G12" s="21"/>
      <c r="H12" s="21"/>
      <c r="I12" s="21"/>
      <c r="J12" s="21"/>
      <c r="K12" s="21"/>
    </row>
    <row r="13" spans="2:11" ht="12.75">
      <c r="B13" t="s">
        <v>213</v>
      </c>
      <c r="E13" s="80"/>
      <c r="F13" s="21">
        <f>I13*1.44</f>
        <v>201.6</v>
      </c>
      <c r="G13" s="21">
        <v>301</v>
      </c>
      <c r="H13" s="21">
        <v>406</v>
      </c>
      <c r="I13" s="21">
        <v>140</v>
      </c>
      <c r="J13" s="21">
        <v>209</v>
      </c>
      <c r="K13" s="21">
        <v>282</v>
      </c>
    </row>
    <row r="14" spans="5:11" ht="12.75">
      <c r="E14" s="80"/>
      <c r="F14" s="21"/>
      <c r="G14" s="21"/>
      <c r="H14" s="21"/>
      <c r="I14" s="21"/>
      <c r="J14" s="21"/>
      <c r="K14" s="21"/>
    </row>
    <row r="15" spans="2:11" ht="12.75">
      <c r="B15" t="s">
        <v>101</v>
      </c>
      <c r="E15" s="80"/>
      <c r="F15" s="21">
        <f>I15*1.44</f>
        <v>14.399999999999999</v>
      </c>
      <c r="G15" s="21">
        <v>16</v>
      </c>
      <c r="H15" s="21">
        <v>23</v>
      </c>
      <c r="I15" s="21">
        <v>10</v>
      </c>
      <c r="J15" s="21">
        <v>11</v>
      </c>
      <c r="K15" s="21">
        <v>16</v>
      </c>
    </row>
    <row r="16" spans="5:11" ht="12.75">
      <c r="E16" s="80"/>
      <c r="F16" s="81"/>
      <c r="G16" s="81"/>
      <c r="H16" s="81"/>
      <c r="I16" s="81"/>
      <c r="J16" s="81"/>
      <c r="K16" s="81"/>
    </row>
    <row r="17" spans="1:11" ht="12.75">
      <c r="A17" s="3" t="s">
        <v>99</v>
      </c>
      <c r="E17" s="80"/>
      <c r="F17" s="22">
        <f>SUM(F11:F15)</f>
        <v>216</v>
      </c>
      <c r="G17" s="22">
        <f>SUM(G11:G15)</f>
        <v>317</v>
      </c>
      <c r="H17" s="22">
        <f>SUM(H11:H15)</f>
        <v>429</v>
      </c>
      <c r="I17" s="22">
        <f>SUM(I11:I15)</f>
        <v>150</v>
      </c>
      <c r="J17" s="22">
        <f>SUM(J11:J15)</f>
        <v>220</v>
      </c>
      <c r="K17" s="22">
        <v>298</v>
      </c>
    </row>
    <row r="18" spans="5:11" ht="12.75">
      <c r="E18" s="80"/>
      <c r="F18" s="80"/>
      <c r="G18" s="80"/>
      <c r="H18" s="21"/>
      <c r="I18" s="21"/>
      <c r="J18" s="21"/>
      <c r="K18" s="21"/>
    </row>
    <row r="19" spans="1:11" ht="12.75">
      <c r="A19" t="s">
        <v>100</v>
      </c>
      <c r="E19" s="80"/>
      <c r="F19" s="80"/>
      <c r="G19" s="80"/>
      <c r="H19" s="80"/>
      <c r="I19" s="82">
        <v>1.44</v>
      </c>
      <c r="J19" s="82">
        <v>1.44</v>
      </c>
      <c r="K19" s="82">
        <v>1.44</v>
      </c>
    </row>
    <row r="20" spans="5:11" ht="12.75">
      <c r="E20" s="80"/>
      <c r="F20" s="80"/>
      <c r="G20" s="80"/>
      <c r="H20" s="80"/>
      <c r="I20" s="82"/>
      <c r="J20" s="82"/>
      <c r="K20" s="82"/>
    </row>
    <row r="21" spans="5:11" ht="12.75">
      <c r="E21" s="80"/>
      <c r="F21" s="80"/>
      <c r="G21" s="80"/>
      <c r="H21" s="80"/>
      <c r="I21" s="80"/>
      <c r="J21" s="80"/>
      <c r="K21" s="80"/>
    </row>
    <row r="22" ht="12.75">
      <c r="A22" s="7" t="s">
        <v>118</v>
      </c>
    </row>
    <row r="24" spans="1:11" ht="12.75">
      <c r="A24" t="s">
        <v>131</v>
      </c>
      <c r="B24" s="7" t="s">
        <v>561</v>
      </c>
      <c r="I24" s="93"/>
      <c r="J24" s="93"/>
      <c r="K24" s="37"/>
    </row>
    <row r="25" spans="9:11" ht="12.75">
      <c r="I25" s="88"/>
      <c r="J25" s="88"/>
      <c r="K25" s="88"/>
    </row>
    <row r="26" ht="12.75">
      <c r="B26" t="s">
        <v>595</v>
      </c>
    </row>
    <row r="27" spans="2:10" ht="12.75">
      <c r="B27" t="s">
        <v>594</v>
      </c>
      <c r="I27" s="67"/>
      <c r="J27" s="67"/>
    </row>
    <row r="28" spans="2:10" ht="12.75">
      <c r="B28" t="s">
        <v>597</v>
      </c>
      <c r="I28" s="67"/>
      <c r="J28" s="67"/>
    </row>
    <row r="29" spans="2:10" ht="12.75">
      <c r="B29" t="s">
        <v>596</v>
      </c>
      <c r="I29" s="67"/>
      <c r="J29" s="67"/>
    </row>
    <row r="30" spans="9:11" ht="12.75">
      <c r="I30" s="67"/>
      <c r="J30" s="67"/>
      <c r="K30" s="108"/>
    </row>
    <row r="31" spans="9:10" ht="12.75">
      <c r="I31" s="67"/>
      <c r="J31" s="67"/>
    </row>
    <row r="32" spans="9:10" ht="12.75">
      <c r="I32" s="67"/>
      <c r="J32" s="67"/>
    </row>
    <row r="33" spans="1:10" ht="12.75">
      <c r="A33" t="s">
        <v>132</v>
      </c>
      <c r="B33" s="7" t="s">
        <v>9</v>
      </c>
      <c r="I33" s="67"/>
      <c r="J33" s="67"/>
    </row>
    <row r="34" spans="9:10" ht="12.75">
      <c r="I34" s="67"/>
      <c r="J34" s="67"/>
    </row>
    <row r="35" spans="2:9" ht="12.75">
      <c r="B35" t="s">
        <v>590</v>
      </c>
      <c r="H35" s="12"/>
      <c r="I35" s="94"/>
    </row>
    <row r="36" spans="8:9" ht="12.75">
      <c r="H36" s="83"/>
      <c r="I36" s="99"/>
    </row>
    <row r="37" spans="9:11" ht="12.75">
      <c r="I37" s="67"/>
      <c r="J37" s="129" t="s">
        <v>311</v>
      </c>
      <c r="K37" s="95"/>
    </row>
    <row r="38" spans="9:11" ht="12.75">
      <c r="I38" s="67"/>
      <c r="J38" s="96" t="s">
        <v>98</v>
      </c>
      <c r="K38" s="96" t="s">
        <v>19</v>
      </c>
    </row>
    <row r="39" spans="9:10" ht="12.75">
      <c r="I39" s="67"/>
      <c r="J39" s="67"/>
    </row>
    <row r="40" spans="9:10" ht="12.75">
      <c r="I40" s="67"/>
      <c r="J40" s="67"/>
    </row>
    <row r="41" spans="9:10" ht="12.75">
      <c r="I41" s="67"/>
      <c r="J41" s="67"/>
    </row>
    <row r="42" spans="9:10" ht="12.75">
      <c r="I42" s="67"/>
      <c r="J42" s="67"/>
    </row>
    <row r="43" spans="6:11" ht="12.75">
      <c r="F43" s="21" t="s">
        <v>350</v>
      </c>
      <c r="I43" s="15">
        <v>1998</v>
      </c>
      <c r="J43" s="67">
        <f>34</f>
        <v>34</v>
      </c>
      <c r="K43" s="108">
        <f>J43/1.44</f>
        <v>23.61111111111111</v>
      </c>
    </row>
    <row r="44" spans="8:11" ht="12.75">
      <c r="H44" s="21"/>
      <c r="I44" s="15">
        <v>1999</v>
      </c>
      <c r="J44" s="67">
        <v>-1</v>
      </c>
      <c r="K44" s="108">
        <f>J44/1.44</f>
        <v>-0.6944444444444444</v>
      </c>
    </row>
    <row r="45" spans="8:11" ht="12.75">
      <c r="H45" s="21"/>
      <c r="I45" s="15">
        <v>2000</v>
      </c>
      <c r="J45" s="67">
        <v>-69</v>
      </c>
      <c r="K45" s="108">
        <f>J45/1.44</f>
        <v>-47.91666666666667</v>
      </c>
    </row>
    <row r="46" spans="8:11" ht="12.75">
      <c r="H46" s="21"/>
      <c r="I46" s="15">
        <v>2001</v>
      </c>
      <c r="J46" s="67">
        <v>-477</v>
      </c>
      <c r="K46" s="108">
        <v>-330</v>
      </c>
    </row>
    <row r="47" spans="8:11" ht="12.75">
      <c r="H47" s="21"/>
      <c r="I47" s="15" t="s">
        <v>29</v>
      </c>
      <c r="J47" s="69">
        <f>SUM(J43:J46)</f>
        <v>-513</v>
      </c>
      <c r="K47" s="116">
        <f>SUM(K43:K46)</f>
        <v>-355</v>
      </c>
    </row>
    <row r="48" spans="8:11" ht="12.75">
      <c r="H48" s="21"/>
      <c r="I48" s="67"/>
      <c r="J48" s="67"/>
      <c r="K48" s="108"/>
    </row>
    <row r="49" spans="6:11" ht="12.75">
      <c r="F49" t="s">
        <v>11</v>
      </c>
      <c r="H49" s="21"/>
      <c r="I49" s="67"/>
      <c r="J49" s="67">
        <f>J47/2+1</f>
        <v>-255.5</v>
      </c>
      <c r="K49" s="108">
        <f>J49/1.44-1</f>
        <v>-178.43055555555557</v>
      </c>
    </row>
    <row r="50" spans="8:11" ht="12.75">
      <c r="H50" s="21"/>
      <c r="I50" s="67"/>
      <c r="J50" s="67"/>
      <c r="K50" s="108"/>
    </row>
    <row r="51" spans="6:11" ht="12.75">
      <c r="F51" t="s">
        <v>395</v>
      </c>
      <c r="H51" s="15"/>
      <c r="I51" s="67"/>
      <c r="J51" s="67">
        <v>-198</v>
      </c>
      <c r="K51" s="108">
        <f>J51/1.44+1</f>
        <v>-136.5</v>
      </c>
    </row>
    <row r="52" spans="4:11" ht="12.75">
      <c r="D52" s="15"/>
      <c r="I52" s="67"/>
      <c r="J52" s="67"/>
      <c r="K52" s="108"/>
    </row>
    <row r="53" spans="4:11" ht="12.75">
      <c r="D53" s="15"/>
      <c r="F53" t="s">
        <v>297</v>
      </c>
      <c r="I53" s="67"/>
      <c r="J53" s="69">
        <f>SUM(J49:J51)</f>
        <v>-453.5</v>
      </c>
      <c r="K53" s="116">
        <f>J53/1.44</f>
        <v>-314.93055555555554</v>
      </c>
    </row>
    <row r="54" spans="9:11" ht="12.75">
      <c r="I54" s="67"/>
      <c r="J54" s="67"/>
      <c r="K54" s="108"/>
    </row>
    <row r="55" spans="6:11" ht="12.75">
      <c r="F55" t="s">
        <v>377</v>
      </c>
      <c r="I55" s="67"/>
      <c r="J55" s="67">
        <v>-91</v>
      </c>
      <c r="K55" s="108">
        <f>J55/1.44</f>
        <v>-63.19444444444445</v>
      </c>
    </row>
    <row r="56" spans="9:11" ht="12.75">
      <c r="I56" s="67"/>
      <c r="J56" s="67"/>
      <c r="K56" s="108"/>
    </row>
    <row r="57" spans="6:11" ht="12.75">
      <c r="F57" t="s">
        <v>394</v>
      </c>
      <c r="I57" s="67"/>
      <c r="J57" s="67">
        <f>J51-J55</f>
        <v>-107</v>
      </c>
      <c r="K57" s="108">
        <f>J57/1.44</f>
        <v>-74.30555555555556</v>
      </c>
    </row>
    <row r="58" spans="9:10" ht="12.75">
      <c r="I58" s="67"/>
      <c r="J58" s="67"/>
    </row>
    <row r="59" spans="9:10" ht="12.75">
      <c r="I59" s="67"/>
      <c r="J59" s="67"/>
    </row>
    <row r="60" spans="9:10" ht="12.75">
      <c r="I60" s="67"/>
      <c r="J60" s="67"/>
    </row>
    <row r="61" spans="2:6" ht="12.75">
      <c r="B61" s="7"/>
      <c r="C61" s="3"/>
      <c r="D61" s="3"/>
      <c r="E61" s="3"/>
      <c r="F61" s="7"/>
    </row>
  </sheetData>
  <mergeCells count="2">
    <mergeCell ref="F7:G7"/>
    <mergeCell ref="I7:J7"/>
  </mergeCells>
  <printOptions/>
  <pageMargins left="0.54" right="0.45" top="1" bottom="1" header="0.5" footer="0.5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6" max="6" width="14.7109375" style="0" customWidth="1"/>
    <col min="7" max="7" width="13.8515625" style="0" customWidth="1"/>
    <col min="8" max="8" width="14.421875" style="0" customWidth="1"/>
    <col min="9" max="9" width="13.8515625" style="0" customWidth="1"/>
    <col min="10" max="10" width="13.57421875" style="0" customWidth="1"/>
  </cols>
  <sheetData>
    <row r="1" ht="12.75">
      <c r="A1" t="s">
        <v>309</v>
      </c>
    </row>
    <row r="2" ht="12.75">
      <c r="J2" s="12" t="s">
        <v>224</v>
      </c>
    </row>
    <row r="3" ht="12.75">
      <c r="A3" s="23" t="s">
        <v>242</v>
      </c>
    </row>
    <row r="4" ht="12.75">
      <c r="A4" s="23"/>
    </row>
    <row r="5" ht="12.75">
      <c r="A5" s="8" t="s">
        <v>82</v>
      </c>
    </row>
    <row r="6" ht="12.75">
      <c r="A6" s="8"/>
    </row>
    <row r="7" spans="1:11" ht="12.75">
      <c r="A7" s="8"/>
      <c r="B7" s="5"/>
      <c r="C7" s="5"/>
      <c r="D7" s="5"/>
      <c r="E7" s="5"/>
      <c r="F7" s="5"/>
      <c r="H7" s="78" t="s">
        <v>396</v>
      </c>
      <c r="I7" s="12"/>
      <c r="J7" s="78"/>
      <c r="K7" s="5"/>
    </row>
    <row r="8" spans="1:11" ht="12.75">
      <c r="A8" s="8"/>
      <c r="B8" s="5"/>
      <c r="C8" s="5"/>
      <c r="D8" s="5"/>
      <c r="E8" s="5"/>
      <c r="F8" s="5"/>
      <c r="G8" s="78"/>
      <c r="H8" s="3"/>
      <c r="I8" s="12"/>
      <c r="J8" s="78"/>
      <c r="K8" s="5"/>
    </row>
    <row r="9" spans="7:10" ht="12.75">
      <c r="G9" s="456"/>
      <c r="H9" s="456"/>
      <c r="I9" s="3"/>
      <c r="J9" s="3"/>
    </row>
    <row r="10" spans="7:10" ht="12.75">
      <c r="G10" s="29"/>
      <c r="H10" s="3"/>
      <c r="I10" s="3"/>
      <c r="J10" s="3"/>
    </row>
    <row r="11" spans="7:10" ht="12.75">
      <c r="G11" s="29"/>
      <c r="H11" s="29"/>
      <c r="I11" s="456" t="s">
        <v>300</v>
      </c>
      <c r="J11" s="456"/>
    </row>
    <row r="12" spans="7:10" ht="12.75">
      <c r="G12" s="29" t="s">
        <v>121</v>
      </c>
      <c r="H12" s="29" t="s">
        <v>411</v>
      </c>
      <c r="I12" s="456" t="s">
        <v>301</v>
      </c>
      <c r="J12" s="456"/>
    </row>
    <row r="13" spans="1:10" ht="12.75">
      <c r="A13" s="23" t="s">
        <v>298</v>
      </c>
      <c r="G13" s="29" t="s">
        <v>409</v>
      </c>
      <c r="H13" s="29" t="s">
        <v>410</v>
      </c>
      <c r="I13" s="456" t="s">
        <v>225</v>
      </c>
      <c r="J13" s="456"/>
    </row>
    <row r="14" spans="1:10" ht="12.75">
      <c r="A14" s="16" t="s">
        <v>299</v>
      </c>
      <c r="B14" s="79"/>
      <c r="C14" s="79"/>
      <c r="D14" s="79"/>
      <c r="E14" s="79"/>
      <c r="F14" s="79"/>
      <c r="G14" s="87" t="s">
        <v>30</v>
      </c>
      <c r="H14" s="87" t="s">
        <v>30</v>
      </c>
      <c r="I14" s="87" t="s">
        <v>30</v>
      </c>
      <c r="J14" s="87" t="s">
        <v>19</v>
      </c>
    </row>
    <row r="16" ht="12.75">
      <c r="A16" s="23"/>
    </row>
    <row r="18" spans="1:10" ht="12.75">
      <c r="A18" t="s">
        <v>412</v>
      </c>
      <c r="G18" s="67">
        <v>229</v>
      </c>
      <c r="H18" s="67">
        <v>-27</v>
      </c>
      <c r="I18" s="67">
        <f>SUM(G18:H18)</f>
        <v>202</v>
      </c>
      <c r="J18" s="67">
        <f>I18/1.44</f>
        <v>140.27777777777777</v>
      </c>
    </row>
    <row r="19" spans="1:10" ht="12.75">
      <c r="A19" t="s">
        <v>413</v>
      </c>
      <c r="G19" s="67"/>
      <c r="H19" s="67"/>
      <c r="I19" s="67"/>
      <c r="J19" s="67"/>
    </row>
    <row r="20" spans="1:10" ht="12.75">
      <c r="A20" t="s">
        <v>414</v>
      </c>
      <c r="G20" s="67"/>
      <c r="H20" s="67"/>
      <c r="I20" s="67"/>
      <c r="J20" s="67"/>
    </row>
    <row r="21" spans="2:10" ht="12.75">
      <c r="B21" t="s">
        <v>14</v>
      </c>
      <c r="G21" s="67">
        <v>-198</v>
      </c>
      <c r="H21" s="67">
        <v>198</v>
      </c>
      <c r="I21" s="119" t="s">
        <v>227</v>
      </c>
      <c r="J21" s="114" t="s">
        <v>359</v>
      </c>
    </row>
    <row r="22" spans="2:10" ht="12.75">
      <c r="B22" t="s">
        <v>415</v>
      </c>
      <c r="G22" s="67">
        <v>-5</v>
      </c>
      <c r="H22" s="67">
        <v>5</v>
      </c>
      <c r="I22" s="119" t="s">
        <v>227</v>
      </c>
      <c r="J22" s="114" t="s">
        <v>359</v>
      </c>
    </row>
    <row r="23" spans="1:10" ht="12.75">
      <c r="A23" t="s">
        <v>122</v>
      </c>
      <c r="G23" s="119" t="s">
        <v>227</v>
      </c>
      <c r="H23" s="67">
        <v>-198</v>
      </c>
      <c r="I23" s="67">
        <f>SUM(G23:H23)</f>
        <v>-198</v>
      </c>
      <c r="J23" s="67">
        <v>-138</v>
      </c>
    </row>
    <row r="24" spans="1:10" ht="12.75">
      <c r="A24" t="s">
        <v>15</v>
      </c>
      <c r="G24" s="67"/>
      <c r="H24" s="67"/>
      <c r="I24" s="67"/>
      <c r="J24" s="67"/>
    </row>
    <row r="25" spans="1:10" ht="12.75">
      <c r="A25" t="s">
        <v>40</v>
      </c>
      <c r="G25" s="67">
        <v>-2</v>
      </c>
      <c r="H25" s="119" t="s">
        <v>227</v>
      </c>
      <c r="I25" s="67">
        <f>SUM(G25:H25)</f>
        <v>-2</v>
      </c>
      <c r="J25" s="67">
        <f>I25/1.44</f>
        <v>-1.3888888888888888</v>
      </c>
    </row>
    <row r="26" spans="1:10" ht="12.75">
      <c r="A26" t="s">
        <v>302</v>
      </c>
      <c r="G26" s="69">
        <f>SUM(G18:G25)</f>
        <v>24</v>
      </c>
      <c r="H26" s="69">
        <f>SUM(H18:H25)</f>
        <v>-22</v>
      </c>
      <c r="I26" s="69">
        <f>SUM(G26:H26)</f>
        <v>2</v>
      </c>
      <c r="J26" s="69">
        <f>140-138-1</f>
        <v>1</v>
      </c>
    </row>
    <row r="27" spans="7:10" ht="12.75">
      <c r="G27" s="67"/>
      <c r="H27" s="67"/>
      <c r="I27" s="67"/>
      <c r="J27" s="67"/>
    </row>
    <row r="28" spans="1:10" ht="12.75">
      <c r="A28" t="s">
        <v>306</v>
      </c>
      <c r="G28" s="67"/>
      <c r="H28" s="67"/>
      <c r="I28" s="67"/>
      <c r="J28" s="67"/>
    </row>
    <row r="29" spans="1:10" ht="12.75">
      <c r="A29" t="s">
        <v>385</v>
      </c>
      <c r="G29" s="67">
        <v>-80</v>
      </c>
      <c r="H29">
        <v>9</v>
      </c>
      <c r="I29" s="67">
        <f>SUM(G29:H29)</f>
        <v>-71</v>
      </c>
      <c r="J29" s="67">
        <f>I29/1.44</f>
        <v>-49.30555555555556</v>
      </c>
    </row>
    <row r="30" spans="1:10" ht="12.75">
      <c r="A30" t="s">
        <v>416</v>
      </c>
      <c r="G30" s="67">
        <v>71</v>
      </c>
      <c r="H30" s="67">
        <v>-71</v>
      </c>
      <c r="I30" s="119" t="s">
        <v>227</v>
      </c>
      <c r="J30" s="119" t="s">
        <v>227</v>
      </c>
    </row>
    <row r="31" spans="1:10" ht="12.75">
      <c r="A31" t="s">
        <v>386</v>
      </c>
      <c r="G31" s="119" t="s">
        <v>227</v>
      </c>
      <c r="H31" s="67">
        <v>70</v>
      </c>
      <c r="I31" s="67">
        <v>70</v>
      </c>
      <c r="J31" s="67">
        <v>48</v>
      </c>
    </row>
    <row r="32" spans="1:10" ht="12.75">
      <c r="A32" t="s">
        <v>339</v>
      </c>
      <c r="G32" s="69">
        <f>SUM(G29:G31)</f>
        <v>-9</v>
      </c>
      <c r="H32" s="69">
        <f>SUM(H29:H31)</f>
        <v>8</v>
      </c>
      <c r="I32" s="69">
        <f>SUM(G32:H32)</f>
        <v>-1</v>
      </c>
      <c r="J32" s="69">
        <f>J29+J31</f>
        <v>-1.3055555555555571</v>
      </c>
    </row>
    <row r="33" spans="7:10" ht="12.75">
      <c r="G33" s="67"/>
      <c r="H33" s="67"/>
      <c r="I33" s="67"/>
      <c r="J33" s="67"/>
    </row>
    <row r="34" spans="1:10" ht="12.75">
      <c r="A34" t="s">
        <v>387</v>
      </c>
      <c r="G34" s="69">
        <f>G26+G32</f>
        <v>15</v>
      </c>
      <c r="H34" s="69">
        <f>H26+H32</f>
        <v>-14</v>
      </c>
      <c r="I34" s="69">
        <f>I26+I32</f>
        <v>1</v>
      </c>
      <c r="J34" s="69">
        <f>J26+J32</f>
        <v>-0.30555555555555713</v>
      </c>
    </row>
    <row r="36" spans="1:10" ht="12.75">
      <c r="A36" t="s">
        <v>100</v>
      </c>
      <c r="J36">
        <v>1.44</v>
      </c>
    </row>
    <row r="40" ht="12.75">
      <c r="A40" s="7" t="s">
        <v>118</v>
      </c>
    </row>
    <row r="42" spans="1:2" ht="12.75">
      <c r="A42" t="s">
        <v>134</v>
      </c>
      <c r="B42" t="s">
        <v>454</v>
      </c>
    </row>
    <row r="43" ht="12.75">
      <c r="B43" t="s">
        <v>5</v>
      </c>
    </row>
    <row r="44" ht="12.75">
      <c r="B44" t="s">
        <v>6</v>
      </c>
    </row>
    <row r="45" ht="12.75">
      <c r="B45" t="s">
        <v>455</v>
      </c>
    </row>
    <row r="46" ht="12.75">
      <c r="B46" t="s">
        <v>456</v>
      </c>
    </row>
    <row r="47" ht="12.75">
      <c r="B47" t="s">
        <v>417</v>
      </c>
    </row>
    <row r="48" ht="12.75">
      <c r="H48" s="67"/>
    </row>
    <row r="49" spans="1:8" ht="12.75">
      <c r="A49" t="s">
        <v>226</v>
      </c>
      <c r="B49" t="s">
        <v>457</v>
      </c>
      <c r="H49" s="67"/>
    </row>
    <row r="50" spans="2:8" ht="12.75">
      <c r="B50" t="s">
        <v>458</v>
      </c>
      <c r="H50" s="72"/>
    </row>
    <row r="51" ht="12.75">
      <c r="B51" t="s">
        <v>459</v>
      </c>
    </row>
    <row r="54" ht="12.75">
      <c r="I54" s="21"/>
    </row>
  </sheetData>
  <mergeCells count="4">
    <mergeCell ref="G9:H9"/>
    <mergeCell ref="I11:J11"/>
    <mergeCell ref="I12:J12"/>
    <mergeCell ref="I13:J1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1.57421875" style="0" customWidth="1"/>
    <col min="3" max="3" width="13.421875" style="0" customWidth="1"/>
    <col min="4" max="5" width="12.7109375" style="0" customWidth="1"/>
  </cols>
  <sheetData>
    <row r="1" spans="1:5" ht="12.75">
      <c r="A1" t="s">
        <v>309</v>
      </c>
      <c r="E1" s="25" t="s">
        <v>201</v>
      </c>
    </row>
    <row r="3" ht="12.75">
      <c r="A3" s="23" t="s">
        <v>242</v>
      </c>
    </row>
    <row r="4" ht="12.75">
      <c r="A4" s="23"/>
    </row>
    <row r="5" ht="12.75">
      <c r="A5" s="8" t="s">
        <v>82</v>
      </c>
    </row>
    <row r="8" ht="12.75">
      <c r="E8" s="18"/>
    </row>
    <row r="9" spans="3:5" ht="12.75">
      <c r="C9" s="3"/>
      <c r="D9" s="88" t="s">
        <v>321</v>
      </c>
      <c r="E9" s="88" t="s">
        <v>322</v>
      </c>
    </row>
    <row r="10" spans="1:5" ht="12.75">
      <c r="A10" s="79" t="s">
        <v>307</v>
      </c>
      <c r="B10" s="6"/>
      <c r="C10" s="87" t="s">
        <v>244</v>
      </c>
      <c r="D10" s="87" t="s">
        <v>105</v>
      </c>
      <c r="E10" s="87" t="s">
        <v>105</v>
      </c>
    </row>
    <row r="12" ht="12.75">
      <c r="A12" t="s">
        <v>20</v>
      </c>
    </row>
    <row r="14" spans="2:5" ht="12.75">
      <c r="B14" t="s">
        <v>202</v>
      </c>
      <c r="C14" s="67">
        <v>-138</v>
      </c>
      <c r="D14" s="67">
        <v>-56</v>
      </c>
      <c r="E14" s="67">
        <v>-368</v>
      </c>
    </row>
    <row r="15" spans="2:5" ht="12.75">
      <c r="B15" t="s">
        <v>38</v>
      </c>
      <c r="C15" s="67">
        <v>-9</v>
      </c>
      <c r="D15" s="67">
        <v>-4</v>
      </c>
      <c r="E15" s="67">
        <v>-4</v>
      </c>
    </row>
    <row r="16" spans="3:5" ht="12.75">
      <c r="C16" s="67"/>
      <c r="D16" s="67"/>
      <c r="E16" s="67"/>
    </row>
    <row r="17" spans="3:5" ht="12.75">
      <c r="C17" s="67"/>
      <c r="D17" s="67"/>
      <c r="E17" s="67"/>
    </row>
    <row r="18" spans="1:5" ht="12.75">
      <c r="A18" t="s">
        <v>102</v>
      </c>
      <c r="C18" s="67"/>
      <c r="D18" s="67"/>
      <c r="E18" s="67"/>
    </row>
    <row r="19" spans="1:5" ht="12.75">
      <c r="A19" t="s">
        <v>103</v>
      </c>
      <c r="C19" s="67">
        <v>-1</v>
      </c>
      <c r="D19" s="67">
        <v>-9</v>
      </c>
      <c r="E19" s="67">
        <v>-13</v>
      </c>
    </row>
    <row r="20" spans="3:5" ht="12.75">
      <c r="C20" s="67"/>
      <c r="D20" s="67"/>
      <c r="E20" s="67"/>
    </row>
    <row r="21" spans="3:5" ht="12.75">
      <c r="C21" s="67"/>
      <c r="D21" s="67"/>
      <c r="E21" s="67"/>
    </row>
    <row r="22" spans="1:5" ht="12.75">
      <c r="A22" t="s">
        <v>344</v>
      </c>
      <c r="C22" s="67">
        <v>-4</v>
      </c>
      <c r="D22" s="67">
        <f>+D66</f>
        <v>-36</v>
      </c>
      <c r="E22" s="67">
        <v>-95</v>
      </c>
    </row>
    <row r="23" spans="3:5" ht="12.75">
      <c r="C23" s="67"/>
      <c r="D23" s="67"/>
      <c r="E23" s="67"/>
    </row>
    <row r="24" spans="3:5" ht="12.75">
      <c r="C24" s="67"/>
      <c r="D24" s="67"/>
      <c r="E24" s="67"/>
    </row>
    <row r="25" spans="1:5" ht="12.75">
      <c r="A25" t="s">
        <v>29</v>
      </c>
      <c r="C25" s="69">
        <f>SUM(C14:C23)</f>
        <v>-152</v>
      </c>
      <c r="D25" s="69">
        <f>SUM(D14:D23)</f>
        <v>-105</v>
      </c>
      <c r="E25" s="69">
        <f>SUM(E14:E23)</f>
        <v>-480</v>
      </c>
    </row>
    <row r="26" spans="3:5" ht="12.75">
      <c r="C26" s="67"/>
      <c r="D26" s="67"/>
      <c r="E26" s="67"/>
    </row>
    <row r="27" spans="3:5" ht="12.75">
      <c r="C27" s="67"/>
      <c r="D27" s="67"/>
      <c r="E27" s="67"/>
    </row>
    <row r="28" spans="1:5" ht="12.75">
      <c r="A28" s="7" t="s">
        <v>118</v>
      </c>
      <c r="C28" s="67"/>
      <c r="D28" s="67"/>
      <c r="E28" s="67"/>
    </row>
    <row r="29" spans="3:5" ht="12.75">
      <c r="C29" s="67"/>
      <c r="D29" s="67"/>
      <c r="E29" s="67"/>
    </row>
    <row r="30" spans="1:5" ht="12.75">
      <c r="A30" t="s">
        <v>204</v>
      </c>
      <c r="B30" t="s">
        <v>26</v>
      </c>
      <c r="C30" s="67"/>
      <c r="D30" s="67"/>
      <c r="E30" s="67"/>
    </row>
    <row r="31" spans="3:5" ht="12.75">
      <c r="C31" s="67"/>
      <c r="D31" s="67"/>
      <c r="E31" s="67"/>
    </row>
    <row r="32" spans="2:5" ht="12.75">
      <c r="B32" t="s">
        <v>205</v>
      </c>
      <c r="C32" s="67"/>
      <c r="D32" s="67"/>
      <c r="E32" s="67"/>
    </row>
    <row r="33" spans="2:5" ht="12.75">
      <c r="B33" t="s">
        <v>240</v>
      </c>
      <c r="C33" s="67"/>
      <c r="D33" s="67"/>
      <c r="E33" s="67"/>
    </row>
    <row r="34" spans="3:5" ht="12.75">
      <c r="C34" s="67"/>
      <c r="D34" s="67"/>
      <c r="E34" s="67"/>
    </row>
    <row r="35" spans="2:5" ht="12.75">
      <c r="B35" t="s">
        <v>418</v>
      </c>
      <c r="C35" s="67">
        <v>-138</v>
      </c>
      <c r="D35" s="67">
        <v>-36</v>
      </c>
      <c r="E35" s="67">
        <v>-348</v>
      </c>
    </row>
    <row r="36" spans="2:5" ht="12.75">
      <c r="B36" t="s">
        <v>237</v>
      </c>
      <c r="C36" s="67"/>
      <c r="D36" s="67"/>
      <c r="E36" s="67"/>
    </row>
    <row r="37" spans="3:5" ht="12.75">
      <c r="C37" s="67"/>
      <c r="D37" s="67"/>
      <c r="E37" s="67"/>
    </row>
    <row r="38" spans="2:5" ht="12.75">
      <c r="B38" t="s">
        <v>206</v>
      </c>
      <c r="C38" s="86" t="s">
        <v>359</v>
      </c>
      <c r="D38" s="67">
        <v>-20</v>
      </c>
      <c r="E38" s="77">
        <v>-20</v>
      </c>
    </row>
    <row r="39" spans="2:5" ht="12.75">
      <c r="B39" t="s">
        <v>365</v>
      </c>
      <c r="C39" s="67"/>
      <c r="D39" s="67"/>
      <c r="E39" s="67"/>
    </row>
    <row r="40" spans="3:5" ht="12.75">
      <c r="C40" s="69">
        <f>SUM(C35:C38)</f>
        <v>-138</v>
      </c>
      <c r="D40" s="69">
        <f>SUM(D35:D38)</f>
        <v>-56</v>
      </c>
      <c r="E40" s="69">
        <f>SUM(E35:E38)</f>
        <v>-368</v>
      </c>
    </row>
    <row r="41" spans="3:5" ht="12.75">
      <c r="C41" s="72"/>
      <c r="D41" s="72"/>
      <c r="E41" s="72"/>
    </row>
    <row r="42" spans="3:5" ht="12.75">
      <c r="C42" s="67"/>
      <c r="D42" s="67"/>
      <c r="E42" s="67"/>
    </row>
    <row r="43" spans="1:5" ht="12.75">
      <c r="A43" t="s">
        <v>203</v>
      </c>
      <c r="B43" t="s">
        <v>7</v>
      </c>
      <c r="C43" s="67"/>
      <c r="D43" s="67"/>
      <c r="E43" s="67"/>
    </row>
    <row r="44" spans="2:5" ht="12.75">
      <c r="B44" t="s">
        <v>345</v>
      </c>
      <c r="C44" s="67"/>
      <c r="D44" s="67"/>
      <c r="E44" s="67"/>
    </row>
    <row r="45" spans="3:5" ht="12.75">
      <c r="C45" s="67"/>
      <c r="D45" s="67"/>
      <c r="E45" s="67"/>
    </row>
    <row r="46" spans="2:5" ht="12.75">
      <c r="B46" t="s">
        <v>235</v>
      </c>
      <c r="C46" s="67"/>
      <c r="D46" s="67"/>
      <c r="E46" s="68" t="s">
        <v>19</v>
      </c>
    </row>
    <row r="47" spans="3:4" ht="12.75">
      <c r="C47" s="67"/>
      <c r="D47" s="67"/>
    </row>
    <row r="48" spans="2:5" ht="12.75">
      <c r="B48" t="s">
        <v>388</v>
      </c>
      <c r="C48" s="67"/>
      <c r="D48" s="67"/>
      <c r="E48" s="67">
        <v>-74</v>
      </c>
    </row>
    <row r="49" spans="2:5" ht="12.75">
      <c r="B49" t="s">
        <v>238</v>
      </c>
      <c r="C49" s="67"/>
      <c r="D49" s="67"/>
      <c r="E49" s="67">
        <v>-56</v>
      </c>
    </row>
    <row r="50" spans="2:5" ht="12.75">
      <c r="B50" t="s">
        <v>346</v>
      </c>
      <c r="C50" s="67"/>
      <c r="D50" s="67"/>
      <c r="E50" s="67">
        <v>-8</v>
      </c>
    </row>
    <row r="51" spans="3:5" ht="12.75">
      <c r="C51" s="67"/>
      <c r="D51" s="67"/>
      <c r="E51" s="67"/>
    </row>
    <row r="52" spans="3:5" ht="12.75">
      <c r="C52" s="67"/>
      <c r="D52" s="67"/>
      <c r="E52" s="69">
        <f>SUM(E48:E51)</f>
        <v>-138</v>
      </c>
    </row>
    <row r="53" spans="3:5" ht="12.75">
      <c r="C53" s="67"/>
      <c r="D53" s="67"/>
      <c r="E53" s="67"/>
    </row>
    <row r="54" spans="3:5" ht="12.75">
      <c r="C54" s="67"/>
      <c r="D54" s="67"/>
      <c r="E54" s="67"/>
    </row>
    <row r="55" spans="3:5" ht="12.75">
      <c r="C55" s="67"/>
      <c r="D55" s="67"/>
      <c r="E55" s="67"/>
    </row>
    <row r="56" spans="3:5" ht="12.75">
      <c r="C56" s="3"/>
      <c r="D56" s="88" t="s">
        <v>321</v>
      </c>
      <c r="E56" s="88" t="s">
        <v>322</v>
      </c>
    </row>
    <row r="57" spans="3:5" ht="12.75">
      <c r="C57" s="87" t="s">
        <v>244</v>
      </c>
      <c r="D57" s="87" t="s">
        <v>105</v>
      </c>
      <c r="E57" s="87" t="s">
        <v>105</v>
      </c>
    </row>
    <row r="58" spans="3:5" ht="12.75">
      <c r="C58" s="67"/>
      <c r="D58" s="67"/>
      <c r="E58" s="67"/>
    </row>
    <row r="59" spans="1:5" ht="12.75">
      <c r="A59" t="s">
        <v>236</v>
      </c>
      <c r="B59" t="s">
        <v>18</v>
      </c>
      <c r="C59" s="67"/>
      <c r="D59" s="67"/>
      <c r="E59" s="67"/>
    </row>
    <row r="60" spans="3:5" ht="12.75">
      <c r="C60" s="67"/>
      <c r="D60" s="67"/>
      <c r="E60" s="67"/>
    </row>
    <row r="61" spans="2:5" ht="12.75">
      <c r="B61" t="s">
        <v>138</v>
      </c>
      <c r="C61" s="67">
        <v>2</v>
      </c>
      <c r="D61" s="67">
        <v>-24</v>
      </c>
      <c r="E61" s="67">
        <v>-71</v>
      </c>
    </row>
    <row r="62" spans="3:5" ht="12.75">
      <c r="C62" s="67"/>
      <c r="D62" s="67"/>
      <c r="E62" s="67"/>
    </row>
    <row r="63" spans="2:5" ht="12.75">
      <c r="B63" t="s">
        <v>8</v>
      </c>
      <c r="C63" s="67">
        <v>6</v>
      </c>
      <c r="D63" s="67">
        <v>12</v>
      </c>
      <c r="E63" s="67">
        <v>24</v>
      </c>
    </row>
    <row r="64" spans="3:5" ht="12.75">
      <c r="C64" s="67"/>
      <c r="D64" s="67"/>
      <c r="E64" s="67"/>
    </row>
    <row r="65" spans="2:5" ht="12.75">
      <c r="B65" t="s">
        <v>347</v>
      </c>
      <c r="C65" s="67"/>
      <c r="D65" s="67"/>
      <c r="E65" s="67"/>
    </row>
    <row r="66" spans="2:5" ht="12.75">
      <c r="B66" t="s">
        <v>348</v>
      </c>
      <c r="C66" s="69">
        <f>+C61-C63</f>
        <v>-4</v>
      </c>
      <c r="D66" s="69">
        <f>+D61-D63</f>
        <v>-36</v>
      </c>
      <c r="E66" s="69">
        <f>+E61-E63</f>
        <v>-95</v>
      </c>
    </row>
    <row r="67" spans="3:5" ht="12.75">
      <c r="C67" s="67"/>
      <c r="D67" s="67"/>
      <c r="E67" s="67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5.7109375" style="0" customWidth="1"/>
    <col min="3" max="4" width="12.7109375" style="0" customWidth="1"/>
    <col min="5" max="5" width="11.57421875" style="0" customWidth="1"/>
  </cols>
  <sheetData>
    <row r="1" spans="1:5" ht="12.75">
      <c r="A1" t="s">
        <v>309</v>
      </c>
      <c r="E1" s="28" t="s">
        <v>173</v>
      </c>
    </row>
    <row r="3" ht="12.75">
      <c r="A3" s="23" t="s">
        <v>242</v>
      </c>
    </row>
    <row r="4" ht="12.75">
      <c r="A4" s="23"/>
    </row>
    <row r="5" ht="12.75">
      <c r="A5" s="8" t="s">
        <v>82</v>
      </c>
    </row>
    <row r="6" ht="12.75">
      <c r="A6" s="4"/>
    </row>
    <row r="7" spans="1:4" ht="12.75">
      <c r="A7" s="4"/>
      <c r="D7" s="13" t="s">
        <v>251</v>
      </c>
    </row>
    <row r="8" spans="1:4" ht="12.75">
      <c r="A8" s="4"/>
      <c r="D8" s="13" t="s">
        <v>370</v>
      </c>
    </row>
    <row r="9" spans="3:5" ht="12.75">
      <c r="C9" s="3"/>
      <c r="D9" s="88" t="s">
        <v>321</v>
      </c>
      <c r="E9" s="88" t="s">
        <v>322</v>
      </c>
    </row>
    <row r="10" spans="1:5" ht="12.75">
      <c r="A10" s="16" t="s">
        <v>86</v>
      </c>
      <c r="B10" s="6"/>
      <c r="C10" s="87" t="s">
        <v>244</v>
      </c>
      <c r="D10" s="87" t="s">
        <v>105</v>
      </c>
      <c r="E10" s="87" t="s">
        <v>105</v>
      </c>
    </row>
    <row r="11" ht="13.5" customHeight="1"/>
    <row r="12" ht="13.5" customHeight="1">
      <c r="A12" s="7" t="s">
        <v>207</v>
      </c>
    </row>
    <row r="13" ht="13.5" customHeight="1"/>
    <row r="14" spans="1:5" ht="13.5" customHeight="1">
      <c r="A14" t="s">
        <v>123</v>
      </c>
      <c r="C14" s="67"/>
      <c r="D14" s="67"/>
      <c r="E14" s="67"/>
    </row>
    <row r="15" spans="2:5" ht="12.75">
      <c r="B15" t="s">
        <v>371</v>
      </c>
      <c r="C15" s="67">
        <v>56</v>
      </c>
      <c r="D15" s="67">
        <v>68</v>
      </c>
      <c r="E15" s="67">
        <v>120</v>
      </c>
    </row>
    <row r="16" spans="2:5" ht="12.75">
      <c r="B16" t="s">
        <v>372</v>
      </c>
      <c r="C16" s="67">
        <v>49</v>
      </c>
      <c r="D16" s="67">
        <v>73</v>
      </c>
      <c r="E16" s="67">
        <v>99</v>
      </c>
    </row>
    <row r="17" spans="2:5" ht="12.75">
      <c r="B17" t="s">
        <v>373</v>
      </c>
      <c r="C17" s="67">
        <v>8</v>
      </c>
      <c r="D17" s="67">
        <v>7</v>
      </c>
      <c r="E17" s="67">
        <v>17</v>
      </c>
    </row>
    <row r="18" spans="2:5" ht="12.75">
      <c r="B18" t="s">
        <v>374</v>
      </c>
      <c r="C18" s="70">
        <v>0</v>
      </c>
      <c r="D18" s="70">
        <v>0</v>
      </c>
      <c r="E18" s="70">
        <v>-1</v>
      </c>
    </row>
    <row r="19" spans="3:5" ht="12.75">
      <c r="C19" s="67">
        <f>SUM(C15:C18)</f>
        <v>113</v>
      </c>
      <c r="D19" s="67">
        <f>SUM(D15:D18)</f>
        <v>148</v>
      </c>
      <c r="E19" s="67">
        <f>SUM(E13:E18)</f>
        <v>235</v>
      </c>
    </row>
    <row r="20" spans="3:5" ht="12.75">
      <c r="C20" s="67"/>
      <c r="D20" s="67"/>
      <c r="E20" s="67"/>
    </row>
    <row r="21" spans="1:5" ht="12.75">
      <c r="A21" t="s">
        <v>375</v>
      </c>
      <c r="C21" s="67">
        <v>-23</v>
      </c>
      <c r="D21" s="67">
        <v>-34</v>
      </c>
      <c r="E21" s="67">
        <v>-61</v>
      </c>
    </row>
    <row r="22" spans="3:5" ht="12.75">
      <c r="C22" s="67"/>
      <c r="D22" s="67"/>
      <c r="E22" s="67"/>
    </row>
    <row r="23" spans="1:5" ht="12.75">
      <c r="A23" t="s">
        <v>73</v>
      </c>
      <c r="C23" s="69">
        <f>SUM(C19:C21)</f>
        <v>90</v>
      </c>
      <c r="D23" s="69">
        <f>SUM(D19:D21)</f>
        <v>114</v>
      </c>
      <c r="E23" s="69">
        <f>SUM(E19:E21)</f>
        <v>174</v>
      </c>
    </row>
    <row r="24" spans="3:5" ht="12.75">
      <c r="C24" s="67"/>
      <c r="D24" s="67"/>
      <c r="E24" s="67"/>
    </row>
    <row r="25" spans="1:5" ht="12.75">
      <c r="A25" s="7" t="s">
        <v>330</v>
      </c>
      <c r="C25" s="67"/>
      <c r="D25" s="67"/>
      <c r="E25" s="67"/>
    </row>
    <row r="26" spans="3:5" ht="12.75">
      <c r="C26" s="67"/>
      <c r="D26" s="67"/>
      <c r="E26" s="67"/>
    </row>
    <row r="27" spans="1:5" ht="12.75">
      <c r="A27" t="s">
        <v>74</v>
      </c>
      <c r="C27" s="67">
        <v>-51</v>
      </c>
      <c r="D27" s="67">
        <v>-29</v>
      </c>
      <c r="E27" s="67">
        <v>-159</v>
      </c>
    </row>
    <row r="28" spans="3:5" ht="12.75">
      <c r="C28" s="67"/>
      <c r="D28" s="67"/>
      <c r="E28" s="67"/>
    </row>
    <row r="29" spans="1:5" ht="12.75">
      <c r="A29" t="s">
        <v>389</v>
      </c>
      <c r="C29" s="68">
        <v>11</v>
      </c>
      <c r="D29" s="68" t="s">
        <v>137</v>
      </c>
      <c r="E29" s="68" t="s">
        <v>137</v>
      </c>
    </row>
    <row r="30" spans="1:5" ht="12.75">
      <c r="A30" t="s">
        <v>390</v>
      </c>
      <c r="C30" s="68"/>
      <c r="D30" s="68"/>
      <c r="E30" s="68"/>
    </row>
    <row r="31" spans="3:5" ht="12.75">
      <c r="C31" s="67"/>
      <c r="D31" s="67"/>
      <c r="E31" s="67"/>
    </row>
    <row r="32" spans="1:5" ht="12.75">
      <c r="A32" t="s">
        <v>338</v>
      </c>
      <c r="C32" s="67"/>
      <c r="D32" s="67"/>
      <c r="E32" s="68"/>
    </row>
    <row r="33" spans="1:5" ht="12.75">
      <c r="A33" t="s">
        <v>250</v>
      </c>
      <c r="C33" s="68" t="s">
        <v>137</v>
      </c>
      <c r="D33" s="67">
        <v>98</v>
      </c>
      <c r="E33" s="68">
        <v>6</v>
      </c>
    </row>
    <row r="34" spans="3:5" ht="12.75">
      <c r="C34" s="67"/>
      <c r="D34" s="67"/>
      <c r="E34" s="67"/>
    </row>
    <row r="35" spans="1:5" ht="12.75">
      <c r="A35" t="s">
        <v>333</v>
      </c>
      <c r="C35" s="69">
        <f>SUM(C27:C32)</f>
        <v>-40</v>
      </c>
      <c r="D35" s="69">
        <f>SUM(D27:D34)</f>
        <v>69</v>
      </c>
      <c r="E35" s="69">
        <f>SUM(E27:E34)</f>
        <v>-153</v>
      </c>
    </row>
    <row r="36" spans="3:5" ht="12.75">
      <c r="C36" s="67"/>
      <c r="D36" s="67"/>
      <c r="E36" s="67"/>
    </row>
    <row r="37" spans="1:5" ht="12.75">
      <c r="A37" t="s">
        <v>75</v>
      </c>
      <c r="C37" s="67"/>
      <c r="D37" s="67"/>
      <c r="E37" s="67"/>
    </row>
    <row r="38" spans="1:5" ht="12.75">
      <c r="A38" t="s">
        <v>89</v>
      </c>
      <c r="C38" s="70">
        <f>C23+C35</f>
        <v>50</v>
      </c>
      <c r="D38" s="70">
        <f>D23+D35</f>
        <v>183</v>
      </c>
      <c r="E38" s="70">
        <f>E23+E35</f>
        <v>21</v>
      </c>
    </row>
    <row r="39" spans="3:5" ht="12.75">
      <c r="C39" s="67"/>
      <c r="D39" s="67"/>
      <c r="E39" s="67"/>
    </row>
    <row r="40" spans="3:5" ht="12.75">
      <c r="C40" s="67"/>
      <c r="D40" s="67"/>
      <c r="E40" s="67"/>
    </row>
    <row r="41" spans="1:5" ht="12.75">
      <c r="A41" s="7" t="s">
        <v>119</v>
      </c>
      <c r="C41" s="67"/>
      <c r="D41" s="67"/>
      <c r="E41" s="67"/>
    </row>
    <row r="42" spans="3:5" ht="12.75">
      <c r="C42" s="67"/>
      <c r="D42" s="67"/>
      <c r="E42" s="67"/>
    </row>
    <row r="43" spans="1:5" ht="12.75">
      <c r="A43" t="s">
        <v>208</v>
      </c>
      <c r="B43" t="s">
        <v>334</v>
      </c>
      <c r="C43" s="67"/>
      <c r="D43" s="67"/>
      <c r="E43" s="67"/>
    </row>
    <row r="44" spans="3:5" ht="12.75">
      <c r="C44" s="67"/>
      <c r="D44" s="67"/>
      <c r="E44" s="67"/>
    </row>
    <row r="45" spans="1:2" ht="12.75">
      <c r="A45" t="s">
        <v>209</v>
      </c>
      <c r="B45" t="s">
        <v>139</v>
      </c>
    </row>
    <row r="47" spans="1:2" ht="12.75">
      <c r="A47" t="s">
        <v>210</v>
      </c>
      <c r="B47" t="s">
        <v>140</v>
      </c>
    </row>
    <row r="49" spans="1:2" ht="12.75">
      <c r="A49" t="s">
        <v>211</v>
      </c>
      <c r="B49" t="s">
        <v>397</v>
      </c>
    </row>
    <row r="50" spans="1:2" ht="12.75">
      <c r="A50" s="9"/>
      <c r="B50" t="s">
        <v>391</v>
      </c>
    </row>
  </sheetData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60.7109375" style="3" customWidth="1"/>
    <col min="2" max="4" width="12.7109375" style="3" customWidth="1"/>
    <col min="5" max="5" width="0" style="3" hidden="1" customWidth="1"/>
    <col min="6" max="6" width="17.00390625" style="3" hidden="1" customWidth="1"/>
    <col min="7" max="7" width="19.140625" style="3" customWidth="1"/>
    <col min="8" max="16384" width="9.140625" style="3" customWidth="1"/>
  </cols>
  <sheetData>
    <row r="1" spans="1:8" ht="12.75">
      <c r="A1" t="s">
        <v>309</v>
      </c>
      <c r="D1" s="28" t="s">
        <v>174</v>
      </c>
      <c r="H1" s="28"/>
    </row>
    <row r="2" spans="1:8" ht="12.75">
      <c r="A2"/>
      <c r="H2" s="28"/>
    </row>
    <row r="3" spans="1:8" ht="12.75">
      <c r="A3" s="23" t="s">
        <v>242</v>
      </c>
      <c r="H3" s="28"/>
    </row>
    <row r="4" ht="12.75">
      <c r="A4" s="23"/>
    </row>
    <row r="5" spans="1:6" ht="12.75">
      <c r="A5" s="8"/>
      <c r="E5" s="29" t="s">
        <v>141</v>
      </c>
      <c r="F5" s="29" t="s">
        <v>141</v>
      </c>
    </row>
    <row r="6" spans="2:6" ht="12.75">
      <c r="B6" s="18"/>
      <c r="C6" s="18"/>
      <c r="D6" s="18"/>
      <c r="E6" s="29"/>
      <c r="F6" s="29"/>
    </row>
    <row r="7" spans="2:6" ht="12.75">
      <c r="B7" s="18"/>
      <c r="C7" s="18"/>
      <c r="D7" s="18"/>
      <c r="E7" s="29"/>
      <c r="F7" s="29"/>
    </row>
    <row r="8" spans="2:6" ht="12.75">
      <c r="B8" s="454" t="s">
        <v>321</v>
      </c>
      <c r="C8" s="454"/>
      <c r="D8" s="29" t="s">
        <v>350</v>
      </c>
      <c r="E8" s="29"/>
      <c r="F8" s="29"/>
    </row>
    <row r="9" spans="2:6" ht="12.75">
      <c r="B9" s="29">
        <v>2002</v>
      </c>
      <c r="C9" s="29">
        <v>2001</v>
      </c>
      <c r="D9" s="29">
        <v>2001</v>
      </c>
      <c r="E9" s="29"/>
      <c r="F9" s="29"/>
    </row>
    <row r="10" spans="1:6" ht="12.75">
      <c r="A10" s="16" t="s">
        <v>142</v>
      </c>
      <c r="B10" s="87" t="s">
        <v>143</v>
      </c>
      <c r="C10" s="87" t="s">
        <v>143</v>
      </c>
      <c r="D10" s="87" t="s">
        <v>143</v>
      </c>
      <c r="E10" s="29">
        <v>1996</v>
      </c>
      <c r="F10" s="3">
        <v>1995</v>
      </c>
    </row>
    <row r="11" spans="1:5" ht="12.75">
      <c r="A11" s="23"/>
      <c r="B11" s="27"/>
      <c r="C11" s="27"/>
      <c r="D11" s="27"/>
      <c r="E11" s="29"/>
    </row>
    <row r="12" spans="1:5" ht="12.75">
      <c r="A12" s="3" t="s">
        <v>144</v>
      </c>
      <c r="B12" s="27"/>
      <c r="C12" s="27"/>
      <c r="D12" s="27"/>
      <c r="E12" s="29"/>
    </row>
    <row r="13" ht="12.75"/>
    <row r="14" spans="1:4" ht="12.75">
      <c r="A14" s="3" t="s">
        <v>145</v>
      </c>
      <c r="B14" s="61">
        <v>98.3</v>
      </c>
      <c r="C14" s="61">
        <v>102.6</v>
      </c>
      <c r="D14" s="61">
        <v>101.1</v>
      </c>
    </row>
    <row r="15" spans="1:4" ht="12.75">
      <c r="A15" s="3" t="s">
        <v>146</v>
      </c>
      <c r="B15" s="61">
        <v>30.6</v>
      </c>
      <c r="C15" s="61">
        <v>30.5</v>
      </c>
      <c r="D15" s="61">
        <v>30.3</v>
      </c>
    </row>
    <row r="16" spans="1:4" ht="12.75">
      <c r="A16" s="3" t="s">
        <v>147</v>
      </c>
      <c r="B16" s="61">
        <v>5.4</v>
      </c>
      <c r="C16" s="61">
        <v>4.6</v>
      </c>
      <c r="D16" s="61">
        <v>5</v>
      </c>
    </row>
    <row r="17" spans="1:4" ht="12.75">
      <c r="A17" s="3" t="s">
        <v>148</v>
      </c>
      <c r="B17" s="61">
        <v>0.7</v>
      </c>
      <c r="C17" s="61">
        <v>0.6</v>
      </c>
      <c r="D17" s="61">
        <v>0.6</v>
      </c>
    </row>
    <row r="18" spans="1:4" ht="12.75">
      <c r="A18" s="3" t="s">
        <v>149</v>
      </c>
      <c r="B18" s="61">
        <v>0.2</v>
      </c>
      <c r="C18" s="61">
        <v>0.3</v>
      </c>
      <c r="D18" s="61">
        <v>0.2</v>
      </c>
    </row>
    <row r="19" spans="2:4" ht="12.75">
      <c r="B19" s="62"/>
      <c r="C19" s="62"/>
      <c r="D19" s="62"/>
    </row>
    <row r="20" spans="1:6" ht="12.75">
      <c r="A20" s="3" t="s">
        <v>392</v>
      </c>
      <c r="B20" s="61">
        <f>SUM(B14:B18)</f>
        <v>135.2</v>
      </c>
      <c r="C20" s="61">
        <f>SUM(C14:C18)</f>
        <v>138.6</v>
      </c>
      <c r="D20" s="61">
        <f>SUM(D14:D18)</f>
        <v>137.2</v>
      </c>
      <c r="E20" s="3">
        <v>75</v>
      </c>
      <c r="F20" s="3">
        <v>71</v>
      </c>
    </row>
    <row r="21" spans="2:4" ht="12.75">
      <c r="B21" s="61"/>
      <c r="C21" s="61"/>
      <c r="D21" s="61"/>
    </row>
    <row r="22" spans="2:4" ht="12.75">
      <c r="B22" s="61"/>
      <c r="C22" s="61"/>
      <c r="D22" s="61"/>
    </row>
    <row r="23" spans="1:4" ht="12.75">
      <c r="A23" s="3" t="s">
        <v>351</v>
      </c>
      <c r="B23" s="61">
        <v>24.3</v>
      </c>
      <c r="C23" s="61">
        <v>29.5</v>
      </c>
      <c r="D23" s="61">
        <v>25.6</v>
      </c>
    </row>
    <row r="24" spans="1:4" ht="12.75">
      <c r="A24" s="61"/>
      <c r="B24" s="61"/>
      <c r="C24" s="61"/>
      <c r="D24" s="61"/>
    </row>
    <row r="25" spans="2:4" ht="12.75">
      <c r="B25" s="61"/>
      <c r="C25" s="61"/>
      <c r="D25" s="61"/>
    </row>
    <row r="26" spans="1:6" ht="12.75">
      <c r="A26" s="3" t="s">
        <v>150</v>
      </c>
      <c r="B26" s="63">
        <f>SUM(B20:B25)</f>
        <v>159.5</v>
      </c>
      <c r="C26" s="63">
        <f>SUM(C20:C25)</f>
        <v>168.1</v>
      </c>
      <c r="D26" s="63">
        <f>SUM(D20:D25)</f>
        <v>162.79999999999998</v>
      </c>
      <c r="E26" s="3">
        <v>91</v>
      </c>
      <c r="F26" s="3">
        <v>82</v>
      </c>
    </row>
    <row r="27" spans="2:4" ht="12.75">
      <c r="B27" s="30"/>
      <c r="C27" s="30"/>
      <c r="D27" s="30"/>
    </row>
    <row r="28" spans="2:4" ht="12.75">
      <c r="B28" s="31"/>
      <c r="C28" s="31"/>
      <c r="D28" s="31"/>
    </row>
    <row r="29" spans="1:4" ht="12.75" hidden="1">
      <c r="A29" s="2" t="s">
        <v>151</v>
      </c>
      <c r="B29" s="31"/>
      <c r="C29" s="31"/>
      <c r="D29" s="31"/>
    </row>
    <row r="30" spans="1:4" ht="12.75" hidden="1">
      <c r="A30" s="2"/>
      <c r="B30" s="31"/>
      <c r="C30" s="31"/>
      <c r="D30" s="31"/>
    </row>
    <row r="31" spans="1:4" ht="12.75" hidden="1">
      <c r="A31" s="3" t="s">
        <v>152</v>
      </c>
      <c r="B31" s="31" t="e">
        <v>#REF!</v>
      </c>
      <c r="C31" s="31"/>
      <c r="D31" s="31">
        <v>90.7</v>
      </c>
    </row>
    <row r="32" spans="1:4" ht="12.75" hidden="1">
      <c r="A32" s="3" t="s">
        <v>153</v>
      </c>
      <c r="B32" s="31" t="e">
        <v>#REF!</v>
      </c>
      <c r="C32" s="31"/>
      <c r="D32" s="31">
        <v>0.3</v>
      </c>
    </row>
    <row r="33" spans="1:4" ht="12.75" hidden="1">
      <c r="A33" s="3" t="s">
        <v>29</v>
      </c>
      <c r="B33" s="32" t="e">
        <v>#REF!</v>
      </c>
      <c r="C33" s="30"/>
      <c r="D33" s="32">
        <v>91</v>
      </c>
    </row>
    <row r="34" ht="12.75">
      <c r="A34" s="7" t="s">
        <v>33</v>
      </c>
    </row>
    <row r="35" ht="12.75"/>
    <row r="36" spans="1:4" ht="12.75">
      <c r="A36" s="3" t="s">
        <v>219</v>
      </c>
      <c r="B36" s="31"/>
      <c r="C36" s="31"/>
      <c r="D36" s="31"/>
    </row>
    <row r="37" spans="2:4" ht="12.75">
      <c r="B37" s="31"/>
      <c r="C37" s="31"/>
      <c r="D37" s="31"/>
    </row>
  </sheetData>
  <mergeCells count="1">
    <mergeCell ref="B8:C8"/>
  </mergeCells>
  <printOptions/>
  <pageMargins left="0.75" right="0.75" top="1" bottom="1" header="0.5" footer="0.5"/>
  <pageSetup fitToHeight="1" fitToWidth="1" horizontalDpi="600" verticalDpi="600" orientation="portrait" paperSize="9" scale="8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2.421875" style="33" customWidth="1"/>
    <col min="2" max="14" width="10.7109375" style="3" customWidth="1"/>
    <col min="15" max="16" width="0" style="3" hidden="1" customWidth="1"/>
    <col min="17" max="17" width="4.28125" style="3" hidden="1" customWidth="1"/>
    <col min="18" max="16384" width="9.140625" style="3" customWidth="1"/>
  </cols>
  <sheetData>
    <row r="1" spans="1:13" ht="12.75">
      <c r="A1" t="s">
        <v>309</v>
      </c>
      <c r="M1" s="7" t="s">
        <v>220</v>
      </c>
    </row>
    <row r="2" ht="12.75">
      <c r="A2"/>
    </row>
    <row r="3" ht="12.75">
      <c r="A3" s="23" t="s">
        <v>242</v>
      </c>
    </row>
    <row r="4" ht="12.75">
      <c r="A4" s="23"/>
    </row>
    <row r="5" ht="12.75">
      <c r="A5" s="8"/>
    </row>
    <row r="6" ht="12.75">
      <c r="A6" s="3"/>
    </row>
    <row r="7" ht="12.75">
      <c r="A7" s="3"/>
    </row>
    <row r="8" ht="12.75">
      <c r="A8" s="4" t="s">
        <v>154</v>
      </c>
    </row>
    <row r="9" ht="12.75">
      <c r="A9" s="4"/>
    </row>
    <row r="10" ht="12.75">
      <c r="A10" s="34"/>
    </row>
    <row r="11" spans="1:11" ht="12.75">
      <c r="A11" s="3"/>
      <c r="J11" s="456" t="s">
        <v>155</v>
      </c>
      <c r="K11" s="456"/>
    </row>
    <row r="12" spans="1:15" ht="12.75">
      <c r="A12" s="3"/>
      <c r="B12" s="29"/>
      <c r="C12" s="29"/>
      <c r="D12" s="456" t="s">
        <v>156</v>
      </c>
      <c r="E12" s="456"/>
      <c r="F12" s="456"/>
      <c r="G12" s="456"/>
      <c r="H12" s="456"/>
      <c r="I12" s="456"/>
      <c r="J12" s="456" t="s">
        <v>157</v>
      </c>
      <c r="K12" s="456"/>
      <c r="L12" s="40"/>
      <c r="M12" s="40"/>
      <c r="N12" s="34"/>
      <c r="O12" s="2"/>
    </row>
    <row r="13" spans="1:16" ht="12.75">
      <c r="A13" s="34"/>
      <c r="B13" s="456" t="s">
        <v>158</v>
      </c>
      <c r="C13" s="456"/>
      <c r="D13" s="456" t="s">
        <v>159</v>
      </c>
      <c r="E13" s="456"/>
      <c r="F13" s="456" t="s">
        <v>160</v>
      </c>
      <c r="G13" s="456"/>
      <c r="H13" s="37" t="s">
        <v>161</v>
      </c>
      <c r="I13" s="37"/>
      <c r="J13" s="456" t="s">
        <v>162</v>
      </c>
      <c r="K13" s="456"/>
      <c r="L13" s="456" t="s">
        <v>29</v>
      </c>
      <c r="M13" s="456"/>
      <c r="N13" s="34"/>
      <c r="O13" s="36" t="s">
        <v>163</v>
      </c>
      <c r="P13" s="37"/>
    </row>
    <row r="14" spans="1:16" ht="12.75">
      <c r="A14" s="34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4"/>
      <c r="O14" s="36"/>
      <c r="P14" s="37"/>
    </row>
    <row r="15" spans="1:15" s="20" customFormat="1" ht="12.75">
      <c r="A15" s="18"/>
      <c r="B15" s="20" t="s">
        <v>349</v>
      </c>
      <c r="C15" s="20" t="s">
        <v>350</v>
      </c>
      <c r="D15" s="20" t="s">
        <v>349</v>
      </c>
      <c r="E15" s="20" t="s">
        <v>350</v>
      </c>
      <c r="F15" s="20" t="s">
        <v>349</v>
      </c>
      <c r="G15" s="20" t="s">
        <v>350</v>
      </c>
      <c r="H15" s="20" t="s">
        <v>349</v>
      </c>
      <c r="I15" s="20" t="s">
        <v>350</v>
      </c>
      <c r="J15" s="20" t="s">
        <v>349</v>
      </c>
      <c r="K15" s="20" t="s">
        <v>350</v>
      </c>
      <c r="L15" s="20" t="s">
        <v>349</v>
      </c>
      <c r="M15" s="20" t="s">
        <v>350</v>
      </c>
      <c r="N15" s="18"/>
      <c r="O15" s="18"/>
    </row>
    <row r="16" spans="1:16" ht="12.75">
      <c r="A16" s="38"/>
      <c r="B16" s="111" t="s">
        <v>258</v>
      </c>
      <c r="C16" s="111" t="s">
        <v>259</v>
      </c>
      <c r="D16" s="111" t="s">
        <v>258</v>
      </c>
      <c r="E16" s="111" t="s">
        <v>259</v>
      </c>
      <c r="F16" s="111" t="s">
        <v>258</v>
      </c>
      <c r="G16" s="111" t="s">
        <v>259</v>
      </c>
      <c r="H16" s="111" t="s">
        <v>258</v>
      </c>
      <c r="I16" s="111" t="s">
        <v>259</v>
      </c>
      <c r="J16" s="111">
        <v>2002</v>
      </c>
      <c r="K16" s="111">
        <v>2001</v>
      </c>
      <c r="L16" s="111">
        <v>2002</v>
      </c>
      <c r="M16" s="111">
        <v>2001</v>
      </c>
      <c r="N16" s="39"/>
      <c r="O16" s="39">
        <v>1996</v>
      </c>
      <c r="P16" s="39">
        <v>1995</v>
      </c>
    </row>
    <row r="17" spans="2:16" ht="12.75">
      <c r="B17" s="110" t="s">
        <v>164</v>
      </c>
      <c r="C17" s="110" t="s">
        <v>164</v>
      </c>
      <c r="D17" s="110" t="s">
        <v>164</v>
      </c>
      <c r="E17" s="110" t="s">
        <v>164</v>
      </c>
      <c r="F17" s="110" t="s">
        <v>164</v>
      </c>
      <c r="G17" s="110" t="s">
        <v>164</v>
      </c>
      <c r="H17" s="110" t="s">
        <v>164</v>
      </c>
      <c r="I17" s="110" t="s">
        <v>164</v>
      </c>
      <c r="J17" s="110" t="s">
        <v>164</v>
      </c>
      <c r="K17" s="110" t="s">
        <v>164</v>
      </c>
      <c r="L17" s="110" t="s">
        <v>164</v>
      </c>
      <c r="M17" s="110" t="s">
        <v>164</v>
      </c>
      <c r="N17" s="18"/>
      <c r="O17" s="18" t="s">
        <v>165</v>
      </c>
      <c r="P17" s="18" t="s">
        <v>165</v>
      </c>
    </row>
    <row r="18" spans="3:16" ht="12.75">
      <c r="C18" s="88"/>
      <c r="E18" s="88"/>
      <c r="G18" s="88"/>
      <c r="I18" s="88"/>
      <c r="K18" s="88"/>
      <c r="M18" s="88"/>
      <c r="N18" s="18"/>
      <c r="O18" s="18"/>
      <c r="P18" s="18"/>
    </row>
    <row r="19" spans="3:16" ht="12.75">
      <c r="C19" s="27"/>
      <c r="E19" s="27"/>
      <c r="G19" s="27"/>
      <c r="H19" s="20"/>
      <c r="I19" s="27"/>
      <c r="K19" s="27"/>
      <c r="M19" s="27"/>
      <c r="N19" s="18"/>
      <c r="O19" s="18"/>
      <c r="P19" s="18"/>
    </row>
    <row r="20" spans="1:18" ht="12.75">
      <c r="A20" s="40" t="s">
        <v>166</v>
      </c>
      <c r="B20" s="41">
        <v>35.6</v>
      </c>
      <c r="C20" s="42">
        <v>39.9</v>
      </c>
      <c r="D20" s="41">
        <v>36.4</v>
      </c>
      <c r="E20" s="42">
        <v>34.9</v>
      </c>
      <c r="F20" s="41">
        <v>10.2</v>
      </c>
      <c r="G20" s="42">
        <v>10.3</v>
      </c>
      <c r="H20" s="41">
        <v>4</v>
      </c>
      <c r="I20" s="42">
        <v>3.7</v>
      </c>
      <c r="J20" s="41">
        <v>12.1</v>
      </c>
      <c r="K20" s="42">
        <v>12.3</v>
      </c>
      <c r="L20" s="42">
        <f>SUM(B20,D20,F20,H20,J20)</f>
        <v>98.3</v>
      </c>
      <c r="M20" s="42">
        <f>SUM(C20,E20,G20,I20,K20)</f>
        <v>101.1</v>
      </c>
      <c r="N20" s="43"/>
      <c r="O20" s="43">
        <v>52.3</v>
      </c>
      <c r="P20" s="44">
        <v>46</v>
      </c>
      <c r="Q20" s="44"/>
      <c r="R20" s="44"/>
    </row>
    <row r="21" spans="1:18" ht="12.75">
      <c r="A21" s="40"/>
      <c r="B21" s="20"/>
      <c r="C21" s="45"/>
      <c r="D21" s="20"/>
      <c r="E21" s="46"/>
      <c r="F21" s="41"/>
      <c r="G21" s="47"/>
      <c r="H21" s="41"/>
      <c r="I21" s="47"/>
      <c r="J21" s="41"/>
      <c r="K21" s="47"/>
      <c r="L21" s="41"/>
      <c r="M21" s="42"/>
      <c r="N21" s="43"/>
      <c r="O21" s="43"/>
      <c r="P21" s="44"/>
      <c r="Q21" s="44"/>
      <c r="R21" s="44"/>
    </row>
    <row r="22" spans="1:18" ht="12.75">
      <c r="A22" s="40" t="s">
        <v>221</v>
      </c>
      <c r="B22" s="41">
        <v>0.2</v>
      </c>
      <c r="C22" s="42">
        <v>0.2</v>
      </c>
      <c r="D22" s="64">
        <v>22</v>
      </c>
      <c r="E22" s="42">
        <v>21.9</v>
      </c>
      <c r="F22" s="41">
        <v>0.1</v>
      </c>
      <c r="G22" s="42">
        <v>0.1</v>
      </c>
      <c r="H22" s="41">
        <v>5.2</v>
      </c>
      <c r="I22" s="42">
        <v>4.6</v>
      </c>
      <c r="J22" s="41">
        <v>3.1</v>
      </c>
      <c r="K22" s="42">
        <v>3.5</v>
      </c>
      <c r="L22" s="42">
        <f>SUM(B22,D22,F22,H22,J22)</f>
        <v>30.6</v>
      </c>
      <c r="M22" s="42">
        <f>SUM(C22,E22,G22,I22,K22)</f>
        <v>30.299999999999997</v>
      </c>
      <c r="N22" s="43"/>
      <c r="O22" s="43">
        <v>15.6</v>
      </c>
      <c r="P22" s="44">
        <v>15</v>
      </c>
      <c r="Q22" s="44"/>
      <c r="R22" s="44"/>
    </row>
    <row r="23" spans="1:18" ht="12.75">
      <c r="A23" s="40"/>
      <c r="B23" s="41"/>
      <c r="C23" s="47"/>
      <c r="D23" s="20"/>
      <c r="E23" s="46"/>
      <c r="F23" s="41"/>
      <c r="G23" s="47"/>
      <c r="H23" s="41"/>
      <c r="I23" s="47"/>
      <c r="J23" s="41"/>
      <c r="K23" s="47"/>
      <c r="L23" s="41"/>
      <c r="M23" s="42"/>
      <c r="N23" s="43"/>
      <c r="O23" s="43"/>
      <c r="P23" s="44"/>
      <c r="Q23" s="44"/>
      <c r="R23" s="44"/>
    </row>
    <row r="24" spans="1:18" ht="12.75">
      <c r="A24" s="40" t="s">
        <v>23</v>
      </c>
      <c r="B24" s="41">
        <v>0.9</v>
      </c>
      <c r="C24" s="42">
        <v>0.8</v>
      </c>
      <c r="D24" s="41">
        <v>2.8</v>
      </c>
      <c r="E24" s="42">
        <v>2.4</v>
      </c>
      <c r="F24" s="41">
        <v>0.1</v>
      </c>
      <c r="G24" s="42">
        <v>0.1</v>
      </c>
      <c r="H24" s="41">
        <v>0.6</v>
      </c>
      <c r="I24" s="42">
        <v>0.8</v>
      </c>
      <c r="J24" s="41">
        <v>1</v>
      </c>
      <c r="K24" s="42">
        <v>0.9</v>
      </c>
      <c r="L24" s="42">
        <f>SUM(B24,D24,F24,H24,J24)</f>
        <v>5.3999999999999995</v>
      </c>
      <c r="M24" s="42">
        <f>SUM(C24,E24,G24,I24,K24)</f>
        <v>5.000000000000001</v>
      </c>
      <c r="N24" s="43"/>
      <c r="O24" s="43">
        <v>1.5</v>
      </c>
      <c r="P24" s="43">
        <v>1.4</v>
      </c>
      <c r="Q24" s="44" t="s">
        <v>167</v>
      </c>
      <c r="R24" s="44"/>
    </row>
    <row r="25" spans="1:18" ht="12.75">
      <c r="A25" s="40"/>
      <c r="B25" s="41"/>
      <c r="C25" s="42"/>
      <c r="D25" s="41"/>
      <c r="E25" s="42"/>
      <c r="F25" s="41"/>
      <c r="G25" s="42"/>
      <c r="H25" s="41"/>
      <c r="I25" s="42"/>
      <c r="J25" s="41"/>
      <c r="K25" s="42"/>
      <c r="L25" s="41"/>
      <c r="M25" s="42"/>
      <c r="N25" s="43"/>
      <c r="O25" s="43"/>
      <c r="P25" s="43"/>
      <c r="Q25" s="44"/>
      <c r="R25" s="44"/>
    </row>
    <row r="26" spans="1:18" ht="12.75">
      <c r="A26" s="40" t="s">
        <v>168</v>
      </c>
      <c r="B26" s="41">
        <v>0</v>
      </c>
      <c r="C26" s="42">
        <v>0</v>
      </c>
      <c r="D26" s="41">
        <v>0</v>
      </c>
      <c r="E26" s="42">
        <v>0</v>
      </c>
      <c r="F26" s="41">
        <v>0</v>
      </c>
      <c r="G26" s="42">
        <v>0</v>
      </c>
      <c r="H26" s="41">
        <v>0.1</v>
      </c>
      <c r="I26" s="42">
        <v>0</v>
      </c>
      <c r="J26" s="41">
        <v>0.6</v>
      </c>
      <c r="K26" s="42">
        <v>0.6</v>
      </c>
      <c r="L26" s="42">
        <f>SUM(B26,D26,F26,H26,J26)</f>
        <v>0.7</v>
      </c>
      <c r="M26" s="42">
        <f>SUM(C26,E26,G26,I26,K26)</f>
        <v>0.6</v>
      </c>
      <c r="N26" s="43"/>
      <c r="O26" s="43"/>
      <c r="P26" s="43"/>
      <c r="Q26" s="44"/>
      <c r="R26" s="44"/>
    </row>
    <row r="27" spans="1:18" ht="12.75">
      <c r="A27" s="40"/>
      <c r="B27" s="41"/>
      <c r="C27" s="42"/>
      <c r="D27" s="41"/>
      <c r="E27" s="42"/>
      <c r="F27" s="41"/>
      <c r="G27" s="42"/>
      <c r="H27" s="41"/>
      <c r="I27" s="42"/>
      <c r="J27" s="41"/>
      <c r="K27" s="42"/>
      <c r="L27" s="41"/>
      <c r="M27" s="42"/>
      <c r="N27" s="43"/>
      <c r="O27" s="43"/>
      <c r="P27" s="43"/>
      <c r="Q27" s="44"/>
      <c r="R27" s="44"/>
    </row>
    <row r="28" spans="1:18" ht="12.75">
      <c r="A28" s="40" t="s">
        <v>169</v>
      </c>
      <c r="B28" s="41">
        <v>0</v>
      </c>
      <c r="C28" s="42">
        <v>0</v>
      </c>
      <c r="D28" s="41">
        <v>0</v>
      </c>
      <c r="E28" s="42">
        <v>0</v>
      </c>
      <c r="F28" s="41">
        <v>0</v>
      </c>
      <c r="G28" s="42">
        <v>0</v>
      </c>
      <c r="H28" s="41">
        <v>0.2</v>
      </c>
      <c r="I28" s="42">
        <v>0.2</v>
      </c>
      <c r="J28" s="41">
        <v>0</v>
      </c>
      <c r="K28" s="42">
        <v>0</v>
      </c>
      <c r="L28" s="42">
        <f>SUM(B28,D28,F28,H28,J28)</f>
        <v>0.2</v>
      </c>
      <c r="M28" s="42">
        <f>SUM(C28,E28,G28,I28,K28)</f>
        <v>0.2</v>
      </c>
      <c r="N28" s="43"/>
      <c r="O28" s="43">
        <v>2</v>
      </c>
      <c r="P28" s="48" t="s">
        <v>170</v>
      </c>
      <c r="Q28" s="44" t="s">
        <v>72</v>
      </c>
      <c r="R28" s="44"/>
    </row>
    <row r="29" spans="1:18" ht="12.75">
      <c r="A29" s="40"/>
      <c r="B29" s="41"/>
      <c r="C29" s="41"/>
      <c r="D29" s="41"/>
      <c r="E29" s="49"/>
      <c r="F29" s="41"/>
      <c r="G29" s="49"/>
      <c r="H29" s="41"/>
      <c r="I29" s="41"/>
      <c r="J29" s="41"/>
      <c r="K29" s="49"/>
      <c r="L29" s="41"/>
      <c r="M29" s="41"/>
      <c r="N29" s="43"/>
      <c r="O29" s="43"/>
      <c r="P29" s="44"/>
      <c r="Q29" s="44"/>
      <c r="R29" s="44"/>
    </row>
    <row r="30" spans="1:18" ht="12.7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3"/>
      <c r="O30" s="43"/>
      <c r="P30" s="44"/>
      <c r="Q30" s="44"/>
      <c r="R30" s="44"/>
    </row>
    <row r="31" spans="1:18" ht="13.5" thickBot="1">
      <c r="A31" s="40" t="s">
        <v>171</v>
      </c>
      <c r="B31" s="50">
        <f>SUM(B20:B28)</f>
        <v>36.7</v>
      </c>
      <c r="C31" s="50">
        <f>SUM(C20:C28)</f>
        <v>40.9</v>
      </c>
      <c r="D31" s="50">
        <f>SUM(D20:D28)</f>
        <v>61.199999999999996</v>
      </c>
      <c r="E31" s="50">
        <f aca="true" t="shared" si="0" ref="E31:K31">SUM(E20:E28)</f>
        <v>59.199999999999996</v>
      </c>
      <c r="F31" s="50">
        <f t="shared" si="0"/>
        <v>10.399999999999999</v>
      </c>
      <c r="G31" s="50">
        <f t="shared" si="0"/>
        <v>10.5</v>
      </c>
      <c r="H31" s="50">
        <f t="shared" si="0"/>
        <v>10.099999999999998</v>
      </c>
      <c r="I31" s="50">
        <f t="shared" si="0"/>
        <v>9.3</v>
      </c>
      <c r="J31" s="50">
        <f t="shared" si="0"/>
        <v>16.8</v>
      </c>
      <c r="K31" s="50">
        <f t="shared" si="0"/>
        <v>17.3</v>
      </c>
      <c r="L31" s="50">
        <f>SUM(L20:L30)</f>
        <v>135.2</v>
      </c>
      <c r="M31" s="50">
        <f>SUM(M20:M30)</f>
        <v>137.19999999999996</v>
      </c>
      <c r="N31" s="51"/>
      <c r="O31" s="52" t="e">
        <v>#VALUE!</v>
      </c>
      <c r="P31" s="53">
        <v>70.4</v>
      </c>
      <c r="Q31" s="44"/>
      <c r="R31" s="44"/>
    </row>
    <row r="32" spans="2:18" ht="13.5" thickTop="1">
      <c r="B32" s="44"/>
      <c r="C32" s="44"/>
      <c r="D32" s="54"/>
      <c r="E32" s="54"/>
      <c r="F32" s="44"/>
      <c r="G32" s="44"/>
      <c r="H32" s="44"/>
      <c r="I32" s="55"/>
      <c r="J32" s="44"/>
      <c r="K32" s="56"/>
      <c r="L32" s="56"/>
      <c r="M32" s="44"/>
      <c r="N32" s="44"/>
      <c r="O32" s="44"/>
      <c r="Q32" s="44"/>
      <c r="R32" s="44"/>
    </row>
    <row r="33" spans="2:18" ht="12.7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56"/>
      <c r="M33" s="44"/>
      <c r="N33" s="44"/>
      <c r="O33" s="44"/>
      <c r="Q33" s="44"/>
      <c r="R33" s="44"/>
    </row>
    <row r="34" spans="2:18" ht="12.7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56"/>
      <c r="M34" s="44"/>
      <c r="N34" s="44"/>
      <c r="O34" s="44"/>
      <c r="Q34" s="44"/>
      <c r="R34" s="44"/>
    </row>
    <row r="35" ht="12.75">
      <c r="A35" s="57" t="s">
        <v>172</v>
      </c>
    </row>
    <row r="37" ht="13.5" customHeight="1">
      <c r="A37" s="33" t="s">
        <v>222</v>
      </c>
    </row>
    <row r="38" spans="1:18" ht="12.75">
      <c r="A38" s="2"/>
      <c r="C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2:18" ht="12.7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2:18" ht="12.75">
      <c r="B40" s="58"/>
      <c r="C40" s="31"/>
      <c r="D40" s="58"/>
      <c r="E40" s="31"/>
      <c r="F40" s="58"/>
      <c r="G40" s="31"/>
      <c r="H40" s="31"/>
      <c r="K40" s="31"/>
      <c r="L40" s="59"/>
      <c r="M40" s="31"/>
      <c r="N40" s="43"/>
      <c r="O40" s="43"/>
      <c r="P40" s="44"/>
      <c r="Q40" s="44"/>
      <c r="R40" s="44"/>
    </row>
    <row r="41" spans="2:18" ht="12.75">
      <c r="B41" s="44"/>
      <c r="C41" s="44"/>
      <c r="D41" s="60"/>
      <c r="E41" s="44"/>
      <c r="F41" s="44"/>
      <c r="G41" s="44"/>
      <c r="H41" s="44"/>
      <c r="I41" s="19"/>
      <c r="J41" s="19"/>
      <c r="K41" s="44"/>
      <c r="L41" s="44"/>
      <c r="M41" s="44"/>
      <c r="N41" s="44"/>
      <c r="O41" s="44"/>
      <c r="P41" s="44"/>
      <c r="Q41" s="44"/>
      <c r="R41" s="44"/>
    </row>
    <row r="42" spans="2:18" ht="12.75">
      <c r="B42" s="44"/>
      <c r="C42" s="44"/>
      <c r="D42" s="44"/>
      <c r="E42" s="44"/>
      <c r="F42" s="44"/>
      <c r="G42" s="44"/>
      <c r="H42" s="44"/>
      <c r="K42" s="44"/>
      <c r="L42" s="44"/>
      <c r="M42" s="44"/>
      <c r="N42" s="44"/>
      <c r="O42" s="44"/>
      <c r="P42" s="44"/>
      <c r="Q42" s="44"/>
      <c r="R42" s="44"/>
    </row>
    <row r="43" spans="2:18" ht="12.75">
      <c r="B43" s="44"/>
      <c r="C43" s="44"/>
      <c r="D43" s="44"/>
      <c r="E43" s="44"/>
      <c r="F43" s="44"/>
      <c r="G43" s="44"/>
      <c r="H43" s="44"/>
      <c r="K43" s="44"/>
      <c r="L43" s="44"/>
      <c r="M43" s="44"/>
      <c r="N43" s="44"/>
      <c r="O43" s="44"/>
      <c r="P43" s="44"/>
      <c r="Q43" s="44"/>
      <c r="R43" s="44"/>
    </row>
    <row r="44" spans="2:18" ht="12.75">
      <c r="B44" s="44"/>
      <c r="C44" s="44"/>
      <c r="D44" s="44"/>
      <c r="E44" s="44"/>
      <c r="F44" s="44"/>
      <c r="G44" s="44"/>
      <c r="H44" s="44"/>
      <c r="K44" s="44"/>
      <c r="L44" s="44"/>
      <c r="M44" s="44"/>
      <c r="N44" s="44"/>
      <c r="O44" s="44"/>
      <c r="P44" s="44"/>
      <c r="Q44" s="44"/>
      <c r="R44" s="44"/>
    </row>
    <row r="45" spans="2:18" ht="12.75">
      <c r="B45" s="44"/>
      <c r="C45" s="44"/>
      <c r="D45" s="44"/>
      <c r="E45" s="44"/>
      <c r="F45" s="44"/>
      <c r="G45" s="44"/>
      <c r="H45" s="44"/>
      <c r="K45" s="44"/>
      <c r="L45" s="44"/>
      <c r="M45" s="44"/>
      <c r="N45" s="44"/>
      <c r="O45" s="44"/>
      <c r="P45" s="44"/>
      <c r="Q45" s="44"/>
      <c r="R45" s="44"/>
    </row>
    <row r="46" spans="2:18" ht="12.75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2:18" ht="12.7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2:18" ht="12.7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  <row r="49" spans="2:18" ht="12.7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2:18" ht="12.7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2:18" ht="12.7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2:18" ht="12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2:18" ht="12.7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  <row r="54" spans="2:18" ht="12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spans="2:18" ht="12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</row>
    <row r="56" spans="2:18" ht="12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</sheetData>
  <mergeCells count="10">
    <mergeCell ref="J11:K11"/>
    <mergeCell ref="D12:E12"/>
    <mergeCell ref="F12:G12"/>
    <mergeCell ref="H12:I12"/>
    <mergeCell ref="J12:K12"/>
    <mergeCell ref="L13:M13"/>
    <mergeCell ref="B13:C13"/>
    <mergeCell ref="D13:E13"/>
    <mergeCell ref="F13:G13"/>
    <mergeCell ref="J13:K13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workbookViewId="0" topLeftCell="A1">
      <selection activeCell="A1" sqref="A1"/>
    </sheetView>
  </sheetViews>
  <sheetFormatPr defaultColWidth="9.140625" defaultRowHeight="12.75"/>
  <cols>
    <col min="7" max="11" width="10.7109375" style="0" customWidth="1"/>
    <col min="12" max="12" width="12.00390625" style="0" customWidth="1"/>
  </cols>
  <sheetData>
    <row r="1" spans="1:12" ht="12.75">
      <c r="A1" t="s">
        <v>309</v>
      </c>
      <c r="L1" s="6" t="s">
        <v>272</v>
      </c>
    </row>
    <row r="3" ht="12.75">
      <c r="A3" s="23" t="s">
        <v>242</v>
      </c>
    </row>
    <row r="4" ht="12.75">
      <c r="A4" s="23"/>
    </row>
    <row r="5" ht="12.75">
      <c r="A5" s="8" t="s">
        <v>127</v>
      </c>
    </row>
    <row r="7" ht="12.75">
      <c r="K7" s="13" t="s">
        <v>110</v>
      </c>
    </row>
    <row r="8" ht="12.75">
      <c r="K8" s="13" t="s">
        <v>111</v>
      </c>
    </row>
    <row r="9" spans="1:12" ht="12.75">
      <c r="A9" s="4" t="s">
        <v>311</v>
      </c>
      <c r="J9" s="13" t="s">
        <v>117</v>
      </c>
      <c r="K9" s="13" t="s">
        <v>112</v>
      </c>
      <c r="L9" s="13" t="s">
        <v>113</v>
      </c>
    </row>
    <row r="10" spans="7:12" ht="12.75">
      <c r="G10" s="13" t="s">
        <v>32</v>
      </c>
      <c r="H10" s="13" t="s">
        <v>24</v>
      </c>
      <c r="I10" s="13" t="s">
        <v>66</v>
      </c>
      <c r="J10" s="13" t="s">
        <v>104</v>
      </c>
      <c r="K10" s="13" t="s">
        <v>104</v>
      </c>
      <c r="L10" s="13" t="s">
        <v>114</v>
      </c>
    </row>
    <row r="11" spans="1:12" ht="12.75">
      <c r="A11" s="16" t="s">
        <v>274</v>
      </c>
      <c r="B11" s="6"/>
      <c r="C11" s="6"/>
      <c r="D11" s="6"/>
      <c r="E11" s="6"/>
      <c r="F11" s="6"/>
      <c r="G11" s="24" t="s">
        <v>19</v>
      </c>
      <c r="H11" s="24" t="s">
        <v>19</v>
      </c>
      <c r="I11" s="24" t="s">
        <v>19</v>
      </c>
      <c r="J11" s="24" t="s">
        <v>19</v>
      </c>
      <c r="K11" s="24" t="s">
        <v>19</v>
      </c>
      <c r="L11" s="24" t="s">
        <v>115</v>
      </c>
    </row>
    <row r="13" ht="12.75">
      <c r="A13" t="s">
        <v>135</v>
      </c>
    </row>
    <row r="14" spans="1:12" ht="12.75">
      <c r="A14" t="s">
        <v>420</v>
      </c>
      <c r="G14" s="67">
        <v>543</v>
      </c>
      <c r="H14" s="67">
        <v>-178</v>
      </c>
      <c r="I14" s="67">
        <f>SUM(G14:H14)</f>
        <v>365</v>
      </c>
      <c r="J14" s="67">
        <v>0</v>
      </c>
      <c r="K14" s="67">
        <f>SUM(I14:J14)</f>
        <v>365</v>
      </c>
      <c r="L14" s="84">
        <f>(K14/1986)*100</f>
        <v>18.37865055387714</v>
      </c>
    </row>
    <row r="15" spans="7:12" ht="12.75">
      <c r="G15" s="67"/>
      <c r="H15" s="67"/>
      <c r="I15" s="67"/>
      <c r="J15" s="67"/>
      <c r="K15" s="67"/>
      <c r="L15" s="84"/>
    </row>
    <row r="16" spans="1:12" ht="12.75">
      <c r="A16" t="s">
        <v>116</v>
      </c>
      <c r="G16" s="67">
        <v>-49</v>
      </c>
      <c r="H16" s="86" t="s">
        <v>398</v>
      </c>
      <c r="I16" s="67">
        <f>SUM(G16:H16)</f>
        <v>-49</v>
      </c>
      <c r="J16" s="86" t="s">
        <v>399</v>
      </c>
      <c r="K16" s="67">
        <f>SUM(I16:J16)</f>
        <v>-49</v>
      </c>
      <c r="L16" s="84">
        <f>(K16/1986)*100</f>
        <v>-2.4672708962739174</v>
      </c>
    </row>
    <row r="17" spans="7:12" ht="12.75">
      <c r="G17" s="67"/>
      <c r="H17" s="67"/>
      <c r="I17" s="67"/>
      <c r="J17" s="67"/>
      <c r="K17" s="67"/>
      <c r="L17" s="67"/>
    </row>
    <row r="18" spans="1:12" ht="12.75">
      <c r="A18" t="s">
        <v>312</v>
      </c>
      <c r="G18" s="67"/>
      <c r="H18" s="67"/>
      <c r="I18" s="67"/>
      <c r="J18" s="67"/>
      <c r="K18" s="67"/>
      <c r="L18" s="67"/>
    </row>
    <row r="19" spans="1:12" ht="12.75">
      <c r="A19" t="s">
        <v>187</v>
      </c>
      <c r="G19" s="67"/>
      <c r="H19" s="67"/>
      <c r="I19" s="67"/>
      <c r="J19" s="67"/>
      <c r="K19" s="67"/>
      <c r="L19" s="67"/>
    </row>
    <row r="20" spans="1:12" ht="12.75">
      <c r="A20" t="s">
        <v>568</v>
      </c>
      <c r="G20" s="67">
        <v>-661</v>
      </c>
      <c r="H20" s="67">
        <v>218</v>
      </c>
      <c r="I20" s="67">
        <f>SUM(G20:H20)</f>
        <v>-443</v>
      </c>
      <c r="J20" s="67">
        <v>1</v>
      </c>
      <c r="K20" s="67">
        <f>SUM(I20:J20)</f>
        <v>-442</v>
      </c>
      <c r="L20" s="84">
        <f>(K20/1986)*100+0.1</f>
        <v>-22.155790533736152</v>
      </c>
    </row>
    <row r="21" spans="7:12" ht="12.75">
      <c r="G21" s="67"/>
      <c r="H21" s="67"/>
      <c r="I21" s="67"/>
      <c r="J21" s="67"/>
      <c r="K21" s="67"/>
      <c r="L21" s="84"/>
    </row>
    <row r="22" spans="1:12" ht="12.75">
      <c r="A22" t="s">
        <v>421</v>
      </c>
      <c r="G22" s="67">
        <v>-22</v>
      </c>
      <c r="H22" s="67">
        <v>5</v>
      </c>
      <c r="I22" s="67">
        <v>-17</v>
      </c>
      <c r="J22" s="86" t="s">
        <v>399</v>
      </c>
      <c r="K22" s="67">
        <v>-17</v>
      </c>
      <c r="L22" s="84">
        <f>(K22/1986)*100</f>
        <v>-0.8559919436052367</v>
      </c>
    </row>
    <row r="23" spans="7:12" ht="12.75">
      <c r="G23" s="67"/>
      <c r="H23" s="67"/>
      <c r="I23" s="67"/>
      <c r="J23" s="67"/>
      <c r="K23" s="67"/>
      <c r="L23" s="84"/>
    </row>
    <row r="24" spans="1:12" ht="12.75">
      <c r="A24" t="s">
        <v>422</v>
      </c>
      <c r="G24" s="67">
        <v>355</v>
      </c>
      <c r="H24" s="67">
        <v>-11</v>
      </c>
      <c r="I24" s="67">
        <v>344</v>
      </c>
      <c r="J24" s="86" t="s">
        <v>399</v>
      </c>
      <c r="K24" s="67">
        <f>SUM(I24:J24)</f>
        <v>344</v>
      </c>
      <c r="L24" s="84">
        <f>(K24/1986)*100</f>
        <v>17.32124874118832</v>
      </c>
    </row>
    <row r="25" spans="1:12" ht="12.75">
      <c r="A25" t="s">
        <v>28</v>
      </c>
      <c r="G25" s="67"/>
      <c r="H25" s="67"/>
      <c r="I25" s="67"/>
      <c r="J25" s="67"/>
      <c r="K25" s="67"/>
      <c r="L25" s="84"/>
    </row>
    <row r="26" spans="7:12" ht="12.75">
      <c r="G26" s="67"/>
      <c r="H26" s="67"/>
      <c r="I26" s="67"/>
      <c r="J26" s="67"/>
      <c r="K26" s="67"/>
      <c r="L26" s="67"/>
    </row>
    <row r="27" spans="1:12" ht="12.75">
      <c r="A27" t="s">
        <v>136</v>
      </c>
      <c r="G27" s="69">
        <f>SUM(G14:G24)</f>
        <v>166</v>
      </c>
      <c r="H27" s="69">
        <f>SUM(H14:H24)</f>
        <v>34</v>
      </c>
      <c r="I27" s="69">
        <f>SUM(I14:I24)</f>
        <v>200</v>
      </c>
      <c r="J27" s="69">
        <f>SUM(J14:J24)</f>
        <v>1</v>
      </c>
      <c r="K27" s="69">
        <f>SUM(K14:K24)</f>
        <v>201</v>
      </c>
      <c r="L27" s="85">
        <f>18.4-2.5-22.2-0.9+17.3</f>
        <v>10.1</v>
      </c>
    </row>
    <row r="28" spans="7:12" ht="12.75">
      <c r="G28" s="67"/>
      <c r="H28" s="67"/>
      <c r="I28" s="67"/>
      <c r="J28" s="67"/>
      <c r="K28" s="67"/>
      <c r="L28" s="67"/>
    </row>
    <row r="29" spans="1:12" ht="12.75">
      <c r="A29" s="7" t="s">
        <v>119</v>
      </c>
      <c r="G29" s="67"/>
      <c r="H29" s="67"/>
      <c r="I29" s="67"/>
      <c r="J29" s="67"/>
      <c r="K29" s="67"/>
      <c r="L29" s="71"/>
    </row>
    <row r="30" ht="12.75">
      <c r="L30" s="9"/>
    </row>
    <row r="31" spans="1:2" ht="12.75">
      <c r="A31" t="s">
        <v>275</v>
      </c>
      <c r="B31" t="s">
        <v>423</v>
      </c>
    </row>
    <row r="33" spans="1:2" ht="12.75">
      <c r="A33" t="s">
        <v>276</v>
      </c>
      <c r="B33" t="s">
        <v>424</v>
      </c>
    </row>
    <row r="35" spans="1:2" ht="12.75">
      <c r="A35" t="s">
        <v>313</v>
      </c>
      <c r="B35" t="s">
        <v>314</v>
      </c>
    </row>
    <row r="36" ht="12.75">
      <c r="B36" t="s">
        <v>382</v>
      </c>
    </row>
    <row r="37" ht="12.75">
      <c r="B37" t="s">
        <v>230</v>
      </c>
    </row>
    <row r="38" ht="12.75">
      <c r="B38" t="s">
        <v>315</v>
      </c>
    </row>
    <row r="39" ht="12.75">
      <c r="B39" t="s">
        <v>380</v>
      </c>
    </row>
  </sheetData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7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3.00390625" style="0" customWidth="1"/>
    <col min="3" max="3" width="42.28125" style="0" customWidth="1"/>
    <col min="4" max="4" width="10.7109375" style="0" customWidth="1"/>
    <col min="7" max="7" width="1.8515625" style="0" customWidth="1"/>
    <col min="8" max="8" width="11.00390625" style="0" customWidth="1"/>
    <col min="11" max="11" width="1.7109375" style="0" customWidth="1"/>
    <col min="12" max="12" width="11.00390625" style="0" customWidth="1"/>
    <col min="13" max="13" width="9.57421875" style="0" customWidth="1"/>
    <col min="14" max="14" width="9.28125" style="0" customWidth="1"/>
    <col min="15" max="15" width="1.8515625" style="0" customWidth="1"/>
    <col min="16" max="16" width="11.140625" style="0" bestFit="1" customWidth="1"/>
    <col min="17" max="17" width="10.421875" style="0" bestFit="1" customWidth="1"/>
  </cols>
  <sheetData>
    <row r="1" spans="1:18" ht="18">
      <c r="A1" s="130"/>
      <c r="B1" s="131"/>
      <c r="C1" s="131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  <c r="Q1" s="132"/>
      <c r="R1" s="134" t="s">
        <v>556</v>
      </c>
    </row>
    <row r="2" spans="1:18" ht="12.75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  <c r="Q2" s="136"/>
      <c r="R2" s="138"/>
    </row>
    <row r="3" spans="1:18" ht="18">
      <c r="A3" s="139" t="s">
        <v>461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</row>
    <row r="4" spans="1:18" ht="12.75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  <c r="Q4" s="143"/>
      <c r="R4" s="145"/>
    </row>
    <row r="5" spans="1:18" ht="16.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18" ht="16.5" customHeight="1">
      <c r="A6" s="146" t="s">
        <v>462</v>
      </c>
      <c r="B6" s="146"/>
      <c r="C6" s="147"/>
      <c r="D6" s="148"/>
      <c r="E6" s="149"/>
      <c r="F6" s="150"/>
      <c r="G6" s="150"/>
      <c r="H6" s="151"/>
      <c r="I6" s="152"/>
      <c r="J6" s="150"/>
      <c r="K6" s="150"/>
      <c r="L6" s="151"/>
      <c r="M6" s="152"/>
      <c r="N6" s="150"/>
      <c r="O6" s="153"/>
      <c r="P6" s="154"/>
      <c r="Q6" s="154"/>
      <c r="R6" s="154"/>
    </row>
    <row r="7" spans="1:18" ht="16.5" customHeight="1">
      <c r="A7" s="125"/>
      <c r="B7" s="144"/>
      <c r="C7" s="144"/>
      <c r="D7" s="126"/>
      <c r="E7" s="127"/>
      <c r="F7" s="128"/>
      <c r="G7" s="128"/>
      <c r="H7" s="155"/>
      <c r="I7" s="157"/>
      <c r="J7" s="128"/>
      <c r="K7" s="128"/>
      <c r="L7" s="155"/>
      <c r="M7" s="157"/>
      <c r="N7" s="128"/>
      <c r="O7" s="143"/>
      <c r="P7" s="130"/>
      <c r="Q7" s="130"/>
      <c r="R7" s="130"/>
    </row>
    <row r="8" spans="1:18" ht="15.75">
      <c r="A8" s="158"/>
      <c r="B8" s="159"/>
      <c r="C8" s="159"/>
      <c r="D8" s="461" t="s">
        <v>463</v>
      </c>
      <c r="E8" s="461"/>
      <c r="F8" s="461"/>
      <c r="G8" s="156"/>
      <c r="H8" s="461" t="s">
        <v>464</v>
      </c>
      <c r="I8" s="461"/>
      <c r="J8" s="461"/>
      <c r="K8" s="156"/>
      <c r="L8" s="461" t="s">
        <v>27</v>
      </c>
      <c r="M8" s="461"/>
      <c r="N8" s="461"/>
      <c r="O8" s="160"/>
      <c r="P8" s="462" t="s">
        <v>35</v>
      </c>
      <c r="Q8" s="461"/>
      <c r="R8" s="463"/>
    </row>
    <row r="9" spans="1:18" ht="3" customHeight="1">
      <c r="A9" s="161"/>
      <c r="B9" s="162"/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4"/>
      <c r="P9" s="165"/>
      <c r="Q9" s="163"/>
      <c r="R9" s="166"/>
    </row>
    <row r="10" spans="1:18" s="174" customFormat="1" ht="15">
      <c r="A10" s="167"/>
      <c r="B10" s="168"/>
      <c r="C10" s="168"/>
      <c r="D10" s="169" t="s">
        <v>465</v>
      </c>
      <c r="E10" s="169" t="s">
        <v>466</v>
      </c>
      <c r="F10" s="170" t="s">
        <v>467</v>
      </c>
      <c r="G10" s="170"/>
      <c r="H10" s="169" t="s">
        <v>465</v>
      </c>
      <c r="I10" s="169" t="s">
        <v>466</v>
      </c>
      <c r="J10" s="170" t="s">
        <v>467</v>
      </c>
      <c r="K10" s="170"/>
      <c r="L10" s="169" t="s">
        <v>465</v>
      </c>
      <c r="M10" s="169" t="s">
        <v>466</v>
      </c>
      <c r="N10" s="170" t="s">
        <v>467</v>
      </c>
      <c r="O10" s="171"/>
      <c r="P10" s="172" t="s">
        <v>465</v>
      </c>
      <c r="Q10" s="169" t="s">
        <v>466</v>
      </c>
      <c r="R10" s="173" t="s">
        <v>467</v>
      </c>
    </row>
    <row r="11" spans="1:18" s="174" customFormat="1" ht="15">
      <c r="A11" s="175"/>
      <c r="B11" s="176"/>
      <c r="C11" s="176"/>
      <c r="D11" s="177" t="s">
        <v>19</v>
      </c>
      <c r="E11" s="177" t="s">
        <v>19</v>
      </c>
      <c r="F11" s="177"/>
      <c r="G11" s="177"/>
      <c r="H11" s="177" t="s">
        <v>19</v>
      </c>
      <c r="I11" s="177" t="s">
        <v>19</v>
      </c>
      <c r="J11" s="177"/>
      <c r="K11" s="177"/>
      <c r="L11" s="177" t="s">
        <v>19</v>
      </c>
      <c r="M11" s="177" t="s">
        <v>19</v>
      </c>
      <c r="N11" s="178"/>
      <c r="O11" s="179"/>
      <c r="P11" s="180" t="s">
        <v>19</v>
      </c>
      <c r="Q11" s="177" t="s">
        <v>19</v>
      </c>
      <c r="R11" s="181"/>
    </row>
    <row r="12" spans="1:18" ht="12.75" customHeight="1">
      <c r="A12" s="182"/>
      <c r="B12" s="183"/>
      <c r="C12" s="183"/>
      <c r="D12" s="184"/>
      <c r="E12" s="185"/>
      <c r="F12" s="186"/>
      <c r="G12" s="186"/>
      <c r="H12" s="187"/>
      <c r="I12" s="188"/>
      <c r="J12" s="186"/>
      <c r="K12" s="186"/>
      <c r="L12" s="186"/>
      <c r="M12" s="186"/>
      <c r="N12" s="186"/>
      <c r="O12" s="186"/>
      <c r="P12" s="189"/>
      <c r="Q12" s="190"/>
      <c r="R12" s="191"/>
    </row>
    <row r="13" spans="1:18" ht="12.75">
      <c r="A13" s="182"/>
      <c r="B13" s="192" t="s">
        <v>468</v>
      </c>
      <c r="C13" s="183"/>
      <c r="D13" s="193">
        <v>3142</v>
      </c>
      <c r="E13" s="194">
        <v>2787</v>
      </c>
      <c r="F13" s="186">
        <v>0.12737710800143523</v>
      </c>
      <c r="G13" s="186"/>
      <c r="H13" s="193">
        <v>2869</v>
      </c>
      <c r="I13" s="194">
        <v>2616</v>
      </c>
      <c r="J13" s="186">
        <v>0.09671253822629969</v>
      </c>
      <c r="K13" s="195"/>
      <c r="L13" s="193">
        <v>407</v>
      </c>
      <c r="M13" s="194">
        <v>642</v>
      </c>
      <c r="N13" s="186">
        <v>-0.3660436137071651</v>
      </c>
      <c r="O13" s="195"/>
      <c r="P13" s="196">
        <v>6418</v>
      </c>
      <c r="Q13" s="194">
        <v>6045</v>
      </c>
      <c r="R13" s="197">
        <v>0.061703887510339124</v>
      </c>
    </row>
    <row r="14" spans="1:18" ht="14.25">
      <c r="A14" s="182"/>
      <c r="B14" s="192" t="s">
        <v>502</v>
      </c>
      <c r="C14" s="183"/>
      <c r="D14" s="187">
        <v>620</v>
      </c>
      <c r="E14" s="198">
        <v>579</v>
      </c>
      <c r="F14" s="186">
        <v>0.07081174438687392</v>
      </c>
      <c r="G14" s="186"/>
      <c r="H14" s="187">
        <v>0</v>
      </c>
      <c r="I14" s="198">
        <v>0</v>
      </c>
      <c r="J14" s="199" t="s">
        <v>137</v>
      </c>
      <c r="K14" s="186"/>
      <c r="L14" s="187">
        <v>6669</v>
      </c>
      <c r="M14" s="198">
        <v>3423</v>
      </c>
      <c r="N14" s="186">
        <v>0.9482909728308502</v>
      </c>
      <c r="O14" s="186"/>
      <c r="P14" s="196">
        <v>7289</v>
      </c>
      <c r="Q14" s="194">
        <v>4002</v>
      </c>
      <c r="R14" s="197">
        <v>0.8213393303348325</v>
      </c>
    </row>
    <row r="15" spans="1:18" ht="12.75">
      <c r="A15" s="182"/>
      <c r="B15" s="183" t="s">
        <v>469</v>
      </c>
      <c r="C15" s="183"/>
      <c r="D15" s="200">
        <v>3762</v>
      </c>
      <c r="E15" s="201">
        <v>3366</v>
      </c>
      <c r="F15" s="202">
        <v>0.11764705882352941</v>
      </c>
      <c r="G15" s="186"/>
      <c r="H15" s="200">
        <v>2869</v>
      </c>
      <c r="I15" s="201">
        <v>2616</v>
      </c>
      <c r="J15" s="202">
        <v>0.09671253822629969</v>
      </c>
      <c r="K15" s="186"/>
      <c r="L15" s="200">
        <v>7076</v>
      </c>
      <c r="M15" s="201">
        <v>4065</v>
      </c>
      <c r="N15" s="202">
        <v>0.7407134071340713</v>
      </c>
      <c r="O15" s="186"/>
      <c r="P15" s="203">
        <v>13707</v>
      </c>
      <c r="Q15" s="201">
        <v>10047</v>
      </c>
      <c r="R15" s="204">
        <v>0.36428784711854284</v>
      </c>
    </row>
    <row r="16" spans="1:18" ht="12.75">
      <c r="A16" s="142"/>
      <c r="B16" s="144"/>
      <c r="C16" s="144"/>
      <c r="D16" s="126"/>
      <c r="E16" s="127"/>
      <c r="F16" s="128"/>
      <c r="G16" s="128"/>
      <c r="H16" s="155"/>
      <c r="I16" s="157"/>
      <c r="J16" s="157"/>
      <c r="K16" s="157"/>
      <c r="L16" s="157"/>
      <c r="M16" s="157"/>
      <c r="N16" s="157"/>
      <c r="O16" s="205"/>
      <c r="P16" s="206"/>
      <c r="Q16" s="207"/>
      <c r="R16" s="205"/>
    </row>
    <row r="17" spans="1:18" ht="27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183"/>
      <c r="Q17" s="209"/>
      <c r="R17" s="208"/>
    </row>
    <row r="18" spans="1:18" ht="27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10"/>
      <c r="N18" s="208"/>
      <c r="O18" s="208"/>
      <c r="P18" s="183"/>
      <c r="Q18" s="209"/>
      <c r="R18" s="208"/>
    </row>
    <row r="19" spans="1:18" ht="20.25" customHeight="1">
      <c r="A19" s="211" t="s">
        <v>470</v>
      </c>
      <c r="B19" s="211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47"/>
      <c r="Q19" s="212"/>
      <c r="R19" s="153"/>
    </row>
    <row r="20" spans="1:18" ht="20.2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183"/>
      <c r="Q20" s="209"/>
      <c r="R20" s="208"/>
    </row>
    <row r="21" spans="1:18" ht="18.75">
      <c r="A21" s="158"/>
      <c r="B21" s="213"/>
      <c r="C21" s="213"/>
      <c r="D21" s="461" t="s">
        <v>471</v>
      </c>
      <c r="E21" s="461"/>
      <c r="F21" s="461"/>
      <c r="G21" s="156"/>
      <c r="H21" s="461" t="s">
        <v>472</v>
      </c>
      <c r="I21" s="461"/>
      <c r="J21" s="461"/>
      <c r="K21" s="156"/>
      <c r="L21" s="461" t="s">
        <v>29</v>
      </c>
      <c r="M21" s="461"/>
      <c r="N21" s="461"/>
      <c r="O21" s="214"/>
      <c r="P21" s="462" t="s">
        <v>503</v>
      </c>
      <c r="Q21" s="464"/>
      <c r="R21" s="463"/>
    </row>
    <row r="22" spans="1:18" s="174" customFormat="1" ht="15">
      <c r="A22" s="167"/>
      <c r="B22" s="215"/>
      <c r="C22" s="215"/>
      <c r="D22" s="169" t="s">
        <v>465</v>
      </c>
      <c r="E22" s="169" t="s">
        <v>466</v>
      </c>
      <c r="F22" s="170" t="s">
        <v>467</v>
      </c>
      <c r="G22" s="170"/>
      <c r="H22" s="169" t="s">
        <v>465</v>
      </c>
      <c r="I22" s="169" t="s">
        <v>466</v>
      </c>
      <c r="J22" s="170" t="s">
        <v>467</v>
      </c>
      <c r="K22" s="170"/>
      <c r="L22" s="169" t="s">
        <v>465</v>
      </c>
      <c r="M22" s="169" t="s">
        <v>466</v>
      </c>
      <c r="N22" s="170" t="s">
        <v>467</v>
      </c>
      <c r="O22" s="216"/>
      <c r="P22" s="172" t="s">
        <v>465</v>
      </c>
      <c r="Q22" s="169" t="s">
        <v>466</v>
      </c>
      <c r="R22" s="173" t="s">
        <v>467</v>
      </c>
    </row>
    <row r="23" spans="1:18" s="174" customFormat="1" ht="15">
      <c r="A23" s="175"/>
      <c r="B23" s="217"/>
      <c r="C23" s="217"/>
      <c r="D23" s="177" t="s">
        <v>19</v>
      </c>
      <c r="E23" s="177" t="s">
        <v>19</v>
      </c>
      <c r="F23" s="177"/>
      <c r="G23" s="177"/>
      <c r="H23" s="177" t="s">
        <v>19</v>
      </c>
      <c r="I23" s="177" t="s">
        <v>19</v>
      </c>
      <c r="J23" s="177"/>
      <c r="K23" s="177"/>
      <c r="L23" s="177" t="s">
        <v>19</v>
      </c>
      <c r="M23" s="177" t="s">
        <v>19</v>
      </c>
      <c r="N23" s="178"/>
      <c r="O23" s="218"/>
      <c r="P23" s="180" t="s">
        <v>19</v>
      </c>
      <c r="Q23" s="219" t="s">
        <v>19</v>
      </c>
      <c r="R23" s="220"/>
    </row>
    <row r="24" spans="1:18" ht="12.75">
      <c r="A24" s="182"/>
      <c r="B24" s="221"/>
      <c r="C24" s="221"/>
      <c r="D24" s="222"/>
      <c r="E24" s="222"/>
      <c r="F24" s="222"/>
      <c r="G24" s="222"/>
      <c r="H24" s="222"/>
      <c r="I24" s="222"/>
      <c r="J24" s="222"/>
      <c r="K24" s="190"/>
      <c r="L24" s="222"/>
      <c r="M24" s="222"/>
      <c r="N24" s="223"/>
      <c r="O24" s="224"/>
      <c r="P24" s="225"/>
      <c r="Q24" s="209"/>
      <c r="R24" s="224"/>
    </row>
    <row r="25" spans="1:18" ht="12.75">
      <c r="A25" s="182"/>
      <c r="B25" s="183" t="s">
        <v>473</v>
      </c>
      <c r="C25" s="226"/>
      <c r="D25" s="222"/>
      <c r="E25" s="222"/>
      <c r="F25" s="222"/>
      <c r="G25" s="222"/>
      <c r="H25" s="222"/>
      <c r="I25" s="222"/>
      <c r="J25" s="222"/>
      <c r="K25" s="190"/>
      <c r="L25" s="222"/>
      <c r="M25" s="222"/>
      <c r="N25" s="222"/>
      <c r="O25" s="224"/>
      <c r="P25" s="225"/>
      <c r="Q25" s="209"/>
      <c r="R25" s="224"/>
    </row>
    <row r="26" spans="1:18" ht="12.75">
      <c r="A26" s="182"/>
      <c r="B26" s="183"/>
      <c r="C26" s="226"/>
      <c r="D26" s="222"/>
      <c r="E26" s="222"/>
      <c r="F26" s="222"/>
      <c r="G26" s="222"/>
      <c r="H26" s="222"/>
      <c r="I26" s="222"/>
      <c r="J26" s="222"/>
      <c r="K26" s="190"/>
      <c r="L26" s="222"/>
      <c r="M26" s="222"/>
      <c r="N26" s="222"/>
      <c r="O26" s="224"/>
      <c r="P26" s="225"/>
      <c r="Q26" s="208"/>
      <c r="R26" s="224"/>
    </row>
    <row r="27" spans="1:18" ht="14.25">
      <c r="A27" s="182"/>
      <c r="B27" s="227" t="s">
        <v>504</v>
      </c>
      <c r="C27" s="227"/>
      <c r="D27" s="208"/>
      <c r="E27" s="208"/>
      <c r="F27" s="208"/>
      <c r="G27" s="222"/>
      <c r="H27" s="208"/>
      <c r="I27" s="208"/>
      <c r="J27" s="208"/>
      <c r="K27" s="190"/>
      <c r="L27" s="208"/>
      <c r="M27" s="208"/>
      <c r="N27" s="208"/>
      <c r="O27" s="224"/>
      <c r="P27" s="225"/>
      <c r="Q27" s="208"/>
      <c r="R27" s="224"/>
    </row>
    <row r="28" spans="1:18" ht="12.75">
      <c r="A28" s="182"/>
      <c r="B28" s="228" t="s">
        <v>474</v>
      </c>
      <c r="C28" s="228"/>
      <c r="D28" s="193">
        <v>10</v>
      </c>
      <c r="E28" s="194">
        <v>9</v>
      </c>
      <c r="F28" s="186">
        <v>0.1111111111111111</v>
      </c>
      <c r="G28" s="190"/>
      <c r="H28" s="193">
        <v>7</v>
      </c>
      <c r="I28" s="194">
        <v>10</v>
      </c>
      <c r="J28" s="186">
        <v>-0.3</v>
      </c>
      <c r="K28" s="190"/>
      <c r="L28" s="193">
        <v>17</v>
      </c>
      <c r="M28" s="194">
        <v>19</v>
      </c>
      <c r="N28" s="186">
        <v>-0.10526315789473684</v>
      </c>
      <c r="O28" s="229"/>
      <c r="P28" s="193">
        <v>8</v>
      </c>
      <c r="Q28" s="194">
        <v>10.9</v>
      </c>
      <c r="R28" s="197">
        <v>-0.2727272727272727</v>
      </c>
    </row>
    <row r="29" spans="1:18" ht="12.75">
      <c r="A29" s="182"/>
      <c r="B29" s="228" t="s">
        <v>475</v>
      </c>
      <c r="C29" s="228"/>
      <c r="D29" s="193">
        <v>395</v>
      </c>
      <c r="E29" s="194">
        <v>248</v>
      </c>
      <c r="F29" s="186">
        <v>0.592741935483871</v>
      </c>
      <c r="G29" s="190"/>
      <c r="H29" s="193">
        <v>54</v>
      </c>
      <c r="I29" s="194">
        <v>72</v>
      </c>
      <c r="J29" s="186">
        <v>-0.25</v>
      </c>
      <c r="K29" s="190"/>
      <c r="L29" s="193">
        <v>449</v>
      </c>
      <c r="M29" s="194">
        <v>320</v>
      </c>
      <c r="N29" s="186">
        <v>0.403125</v>
      </c>
      <c r="O29" s="229"/>
      <c r="P29" s="193">
        <v>93.49</v>
      </c>
      <c r="Q29" s="194">
        <v>96.51</v>
      </c>
      <c r="R29" s="197">
        <v>-0.041237113402061855</v>
      </c>
    </row>
    <row r="30" spans="1:18" ht="12.75">
      <c r="A30" s="182"/>
      <c r="B30" s="228" t="s">
        <v>54</v>
      </c>
      <c r="C30" s="228"/>
      <c r="D30" s="193">
        <v>37</v>
      </c>
      <c r="E30" s="194">
        <v>18</v>
      </c>
      <c r="F30" s="186">
        <v>1.0555555555555556</v>
      </c>
      <c r="G30" s="190"/>
      <c r="H30" s="193">
        <v>2</v>
      </c>
      <c r="I30" s="194">
        <v>1</v>
      </c>
      <c r="J30" s="186">
        <v>1</v>
      </c>
      <c r="K30" s="190"/>
      <c r="L30" s="193">
        <v>39</v>
      </c>
      <c r="M30" s="194">
        <v>19</v>
      </c>
      <c r="N30" s="186">
        <v>1.0526315789473684</v>
      </c>
      <c r="O30" s="229"/>
      <c r="P30" s="193">
        <v>5.7</v>
      </c>
      <c r="Q30" s="194">
        <v>2.8</v>
      </c>
      <c r="R30" s="197">
        <v>1</v>
      </c>
    </row>
    <row r="31" spans="1:18" ht="12.75">
      <c r="A31" s="182"/>
      <c r="B31" s="228" t="s">
        <v>476</v>
      </c>
      <c r="C31" s="228"/>
      <c r="D31" s="230">
        <v>391</v>
      </c>
      <c r="E31" s="194">
        <v>327</v>
      </c>
      <c r="F31" s="186">
        <v>0.19571865443425077</v>
      </c>
      <c r="G31" s="190"/>
      <c r="H31" s="230">
        <v>0</v>
      </c>
      <c r="I31" s="194">
        <v>0</v>
      </c>
      <c r="J31" s="186" t="s">
        <v>137</v>
      </c>
      <c r="K31" s="190"/>
      <c r="L31" s="230">
        <v>391</v>
      </c>
      <c r="M31" s="194">
        <v>327</v>
      </c>
      <c r="N31" s="186">
        <v>0.19571865443425077</v>
      </c>
      <c r="O31" s="229"/>
      <c r="P31" s="231">
        <v>39.1</v>
      </c>
      <c r="Q31" s="232">
        <v>32.7</v>
      </c>
      <c r="R31" s="197">
        <v>0.18181818181818182</v>
      </c>
    </row>
    <row r="32" spans="1:18" ht="12.75">
      <c r="A32" s="182"/>
      <c r="B32" s="233" t="s">
        <v>477</v>
      </c>
      <c r="C32" s="233"/>
      <c r="D32" s="193">
        <v>833</v>
      </c>
      <c r="E32" s="234">
        <v>602</v>
      </c>
      <c r="F32" s="235">
        <v>0.38372093023255816</v>
      </c>
      <c r="G32" s="190"/>
      <c r="H32" s="193">
        <v>63</v>
      </c>
      <c r="I32" s="234">
        <v>83</v>
      </c>
      <c r="J32" s="235">
        <v>-0.24096385542168675</v>
      </c>
      <c r="K32" s="190"/>
      <c r="L32" s="193">
        <v>896</v>
      </c>
      <c r="M32" s="234">
        <v>685</v>
      </c>
      <c r="N32" s="235">
        <v>0.30802919708029197</v>
      </c>
      <c r="O32" s="229"/>
      <c r="P32" s="193">
        <v>146.29</v>
      </c>
      <c r="Q32" s="194">
        <v>142.91</v>
      </c>
      <c r="R32" s="236">
        <v>0.02097902097902098</v>
      </c>
    </row>
    <row r="33" spans="1:18" ht="12.75">
      <c r="A33" s="182"/>
      <c r="B33" s="228" t="s">
        <v>478</v>
      </c>
      <c r="C33" s="228"/>
      <c r="D33" s="193">
        <v>195</v>
      </c>
      <c r="E33" s="194">
        <v>175</v>
      </c>
      <c r="F33" s="186">
        <v>0.11428571428571428</v>
      </c>
      <c r="G33" s="190"/>
      <c r="H33" s="193">
        <v>0</v>
      </c>
      <c r="I33" s="194">
        <v>0</v>
      </c>
      <c r="J33" s="186" t="s">
        <v>137</v>
      </c>
      <c r="K33" s="190"/>
      <c r="L33" s="193">
        <v>195</v>
      </c>
      <c r="M33" s="194">
        <v>175</v>
      </c>
      <c r="N33" s="186">
        <v>0.11428571428571428</v>
      </c>
      <c r="O33" s="229"/>
      <c r="P33" s="193">
        <v>19.5</v>
      </c>
      <c r="Q33" s="194">
        <v>17.49</v>
      </c>
      <c r="R33" s="197">
        <v>0.17647058823529413</v>
      </c>
    </row>
    <row r="34" spans="1:18" ht="12.75">
      <c r="A34" s="182"/>
      <c r="B34" s="183" t="s">
        <v>29</v>
      </c>
      <c r="C34" s="183"/>
      <c r="D34" s="237">
        <v>1028</v>
      </c>
      <c r="E34" s="238">
        <v>777</v>
      </c>
      <c r="F34" s="202">
        <v>0.323037323037323</v>
      </c>
      <c r="G34" s="190"/>
      <c r="H34" s="237">
        <v>63</v>
      </c>
      <c r="I34" s="238">
        <v>83</v>
      </c>
      <c r="J34" s="202">
        <v>-0.24096385542168675</v>
      </c>
      <c r="K34" s="190"/>
      <c r="L34" s="237">
        <v>1091</v>
      </c>
      <c r="M34" s="238">
        <v>860</v>
      </c>
      <c r="N34" s="202">
        <v>0.2686046511627907</v>
      </c>
      <c r="O34" s="229"/>
      <c r="P34" s="237">
        <v>165.79</v>
      </c>
      <c r="Q34" s="239">
        <v>160.52</v>
      </c>
      <c r="R34" s="204">
        <v>0.031055900621118012</v>
      </c>
    </row>
    <row r="35" spans="1:18" ht="12.75">
      <c r="A35" s="182"/>
      <c r="B35" s="208"/>
      <c r="C35" s="208"/>
      <c r="D35" s="184"/>
      <c r="E35" s="240"/>
      <c r="F35" s="241"/>
      <c r="G35" s="190"/>
      <c r="H35" s="193"/>
      <c r="I35" s="242"/>
      <c r="J35" s="241"/>
      <c r="K35" s="190"/>
      <c r="L35" s="193"/>
      <c r="M35" s="242"/>
      <c r="N35" s="241"/>
      <c r="O35" s="229"/>
      <c r="P35" s="243"/>
      <c r="Q35" s="244"/>
      <c r="R35" s="197"/>
    </row>
    <row r="36" spans="1:18" ht="14.25">
      <c r="A36" s="182"/>
      <c r="B36" s="227" t="s">
        <v>505</v>
      </c>
      <c r="C36" s="227"/>
      <c r="D36" s="184"/>
      <c r="E36" s="240"/>
      <c r="F36" s="241"/>
      <c r="G36" s="190"/>
      <c r="H36" s="193"/>
      <c r="I36" s="242"/>
      <c r="J36" s="241"/>
      <c r="K36" s="190"/>
      <c r="L36" s="193"/>
      <c r="M36" s="242"/>
      <c r="N36" s="241"/>
      <c r="O36" s="229"/>
      <c r="P36" s="243"/>
      <c r="Q36" s="244"/>
      <c r="R36" s="197"/>
    </row>
    <row r="37" spans="1:18" ht="12.75">
      <c r="A37" s="182"/>
      <c r="B37" s="228" t="s">
        <v>474</v>
      </c>
      <c r="C37" s="228"/>
      <c r="D37" s="193">
        <v>57</v>
      </c>
      <c r="E37" s="194">
        <v>130</v>
      </c>
      <c r="F37" s="186">
        <v>-0.5615384615384615</v>
      </c>
      <c r="G37" s="190"/>
      <c r="H37" s="193">
        <v>18</v>
      </c>
      <c r="I37" s="194">
        <v>33</v>
      </c>
      <c r="J37" s="186">
        <v>-0.45454545454545453</v>
      </c>
      <c r="K37" s="190"/>
      <c r="L37" s="193">
        <v>75</v>
      </c>
      <c r="M37" s="194">
        <v>163</v>
      </c>
      <c r="N37" s="186">
        <v>-0.5398773006134969</v>
      </c>
      <c r="O37" s="229"/>
      <c r="P37" s="193">
        <v>23.7</v>
      </c>
      <c r="Q37" s="194">
        <v>46</v>
      </c>
      <c r="R37" s="197">
        <v>-0.4782608695652174</v>
      </c>
    </row>
    <row r="38" spans="1:18" ht="12.75">
      <c r="A38" s="182"/>
      <c r="B38" s="228" t="s">
        <v>475</v>
      </c>
      <c r="C38" s="228"/>
      <c r="D38" s="193">
        <v>52</v>
      </c>
      <c r="E38" s="194">
        <v>33</v>
      </c>
      <c r="F38" s="186">
        <v>0.5757575757575758</v>
      </c>
      <c r="G38" s="190"/>
      <c r="H38" s="193">
        <v>9</v>
      </c>
      <c r="I38" s="194">
        <v>8</v>
      </c>
      <c r="J38" s="186">
        <v>0.125</v>
      </c>
      <c r="K38" s="190"/>
      <c r="L38" s="193">
        <v>61</v>
      </c>
      <c r="M38" s="194">
        <v>41</v>
      </c>
      <c r="N38" s="186">
        <v>0.4878048780487805</v>
      </c>
      <c r="O38" s="229"/>
      <c r="P38" s="193">
        <v>14.2</v>
      </c>
      <c r="Q38" s="194">
        <v>11.3</v>
      </c>
      <c r="R38" s="197">
        <v>0.2727272727272727</v>
      </c>
    </row>
    <row r="39" spans="1:18" ht="12.75">
      <c r="A39" s="182"/>
      <c r="B39" s="228" t="s">
        <v>54</v>
      </c>
      <c r="C39" s="228"/>
      <c r="D39" s="193">
        <v>1350</v>
      </c>
      <c r="E39" s="194">
        <v>834</v>
      </c>
      <c r="F39" s="186">
        <v>0.6187050359712231</v>
      </c>
      <c r="G39" s="190"/>
      <c r="H39" s="193">
        <v>8</v>
      </c>
      <c r="I39" s="194">
        <v>16</v>
      </c>
      <c r="J39" s="186">
        <v>-0.5</v>
      </c>
      <c r="K39" s="190"/>
      <c r="L39" s="193">
        <v>1358</v>
      </c>
      <c r="M39" s="194">
        <v>850</v>
      </c>
      <c r="N39" s="186">
        <v>0.5976470588235294</v>
      </c>
      <c r="O39" s="229"/>
      <c r="P39" s="193">
        <v>143</v>
      </c>
      <c r="Q39" s="194">
        <v>99.4</v>
      </c>
      <c r="R39" s="197">
        <v>0.4444444444444444</v>
      </c>
    </row>
    <row r="40" spans="1:18" ht="12.75">
      <c r="A40" s="182"/>
      <c r="B40" s="228" t="s">
        <v>476</v>
      </c>
      <c r="C40" s="228"/>
      <c r="D40" s="193">
        <v>312</v>
      </c>
      <c r="E40" s="194">
        <v>249</v>
      </c>
      <c r="F40" s="186">
        <v>0.25301204819277107</v>
      </c>
      <c r="G40" s="190"/>
      <c r="H40" s="193">
        <v>0</v>
      </c>
      <c r="I40" s="194">
        <v>0</v>
      </c>
      <c r="J40" s="186" t="s">
        <v>137</v>
      </c>
      <c r="K40" s="190"/>
      <c r="L40" s="193">
        <v>312</v>
      </c>
      <c r="M40" s="194">
        <v>249</v>
      </c>
      <c r="N40" s="186">
        <v>0.25301204819277107</v>
      </c>
      <c r="O40" s="229"/>
      <c r="P40" s="193">
        <v>31.2</v>
      </c>
      <c r="Q40" s="194">
        <v>24.9</v>
      </c>
      <c r="R40" s="197">
        <v>0.24</v>
      </c>
    </row>
    <row r="41" spans="1:18" ht="12.75">
      <c r="A41" s="182"/>
      <c r="B41" s="228" t="s">
        <v>479</v>
      </c>
      <c r="C41" s="228"/>
      <c r="D41" s="193">
        <v>163</v>
      </c>
      <c r="E41" s="194">
        <v>352</v>
      </c>
      <c r="F41" s="186">
        <v>-0.5369318181818182</v>
      </c>
      <c r="G41" s="190"/>
      <c r="H41" s="193">
        <v>0</v>
      </c>
      <c r="I41" s="194">
        <v>0</v>
      </c>
      <c r="J41" s="186" t="s">
        <v>137</v>
      </c>
      <c r="K41" s="190"/>
      <c r="L41" s="193">
        <v>163</v>
      </c>
      <c r="M41" s="194">
        <v>352</v>
      </c>
      <c r="N41" s="186">
        <v>-0.5369318181818182</v>
      </c>
      <c r="O41" s="229"/>
      <c r="P41" s="230">
        <v>16.3</v>
      </c>
      <c r="Q41" s="232">
        <v>35.2</v>
      </c>
      <c r="R41" s="197">
        <v>-0.5428571428571428</v>
      </c>
    </row>
    <row r="42" spans="1:18" ht="12.75">
      <c r="A42" s="182"/>
      <c r="B42" s="233" t="s">
        <v>477</v>
      </c>
      <c r="C42" s="233"/>
      <c r="D42" s="245">
        <v>1934</v>
      </c>
      <c r="E42" s="234">
        <v>1598</v>
      </c>
      <c r="F42" s="235">
        <v>0.21026282853566958</v>
      </c>
      <c r="G42" s="190"/>
      <c r="H42" s="245">
        <v>35</v>
      </c>
      <c r="I42" s="234">
        <v>57</v>
      </c>
      <c r="J42" s="235">
        <v>-0.38596491228070173</v>
      </c>
      <c r="K42" s="190"/>
      <c r="L42" s="245">
        <v>1969</v>
      </c>
      <c r="M42" s="234">
        <v>1655</v>
      </c>
      <c r="N42" s="235">
        <v>0.18972809667673715</v>
      </c>
      <c r="O42" s="229"/>
      <c r="P42" s="193">
        <v>228.4</v>
      </c>
      <c r="Q42" s="194">
        <v>216.49</v>
      </c>
      <c r="R42" s="236">
        <v>0.05555555555555555</v>
      </c>
    </row>
    <row r="43" spans="1:18" ht="12.75">
      <c r="A43" s="182"/>
      <c r="B43" s="228" t="s">
        <v>478</v>
      </c>
      <c r="C43" s="228"/>
      <c r="D43" s="193">
        <v>45</v>
      </c>
      <c r="E43" s="194">
        <v>55</v>
      </c>
      <c r="F43" s="186">
        <v>-0.18181818181818182</v>
      </c>
      <c r="G43" s="190"/>
      <c r="H43" s="193">
        <v>0</v>
      </c>
      <c r="I43" s="194">
        <v>0</v>
      </c>
      <c r="J43" s="186" t="s">
        <v>137</v>
      </c>
      <c r="K43" s="190"/>
      <c r="L43" s="193">
        <v>45</v>
      </c>
      <c r="M43" s="194">
        <v>55</v>
      </c>
      <c r="N43" s="186">
        <v>-0.18181818181818182</v>
      </c>
      <c r="O43" s="229"/>
      <c r="P43" s="193">
        <v>4.5</v>
      </c>
      <c r="Q43" s="194">
        <v>5.5</v>
      </c>
      <c r="R43" s="197">
        <v>-0.16666666666666666</v>
      </c>
    </row>
    <row r="44" spans="1:18" ht="12.75">
      <c r="A44" s="182"/>
      <c r="B44" s="183" t="s">
        <v>29</v>
      </c>
      <c r="C44" s="183"/>
      <c r="D44" s="237">
        <v>1979</v>
      </c>
      <c r="E44" s="238">
        <v>1653</v>
      </c>
      <c r="F44" s="202">
        <v>0.19721718088324258</v>
      </c>
      <c r="G44" s="190"/>
      <c r="H44" s="237">
        <v>35</v>
      </c>
      <c r="I44" s="238">
        <v>57</v>
      </c>
      <c r="J44" s="202">
        <v>-0.38596491228070173</v>
      </c>
      <c r="K44" s="190"/>
      <c r="L44" s="237">
        <v>2014</v>
      </c>
      <c r="M44" s="238">
        <v>1710</v>
      </c>
      <c r="N44" s="202">
        <v>0.17777777777777778</v>
      </c>
      <c r="O44" s="229"/>
      <c r="P44" s="237">
        <v>232.9</v>
      </c>
      <c r="Q44" s="239">
        <v>221.99</v>
      </c>
      <c r="R44" s="204">
        <v>0.04954954954954955</v>
      </c>
    </row>
    <row r="45" spans="1:18" ht="12.75">
      <c r="A45" s="182"/>
      <c r="B45" s="183"/>
      <c r="C45" s="183"/>
      <c r="D45" s="184"/>
      <c r="E45" s="240"/>
      <c r="F45" s="186"/>
      <c r="G45" s="190"/>
      <c r="H45" s="193"/>
      <c r="I45" s="242"/>
      <c r="J45" s="186"/>
      <c r="K45" s="190"/>
      <c r="L45" s="193"/>
      <c r="M45" s="242"/>
      <c r="N45" s="186"/>
      <c r="O45" s="229"/>
      <c r="P45" s="243"/>
      <c r="Q45" s="244"/>
      <c r="R45" s="197"/>
    </row>
    <row r="46" spans="1:18" ht="14.25">
      <c r="A46" s="182"/>
      <c r="B46" s="227" t="s">
        <v>506</v>
      </c>
      <c r="C46" s="227"/>
      <c r="D46" s="184"/>
      <c r="E46" s="240"/>
      <c r="F46" s="241"/>
      <c r="G46" s="190"/>
      <c r="H46" s="193"/>
      <c r="I46" s="242"/>
      <c r="J46" s="241"/>
      <c r="K46" s="190"/>
      <c r="L46" s="193"/>
      <c r="M46" s="242"/>
      <c r="N46" s="241"/>
      <c r="O46" s="229"/>
      <c r="P46" s="243"/>
      <c r="Q46" s="244"/>
      <c r="R46" s="197"/>
    </row>
    <row r="47" spans="1:18" ht="12.75">
      <c r="A47" s="182"/>
      <c r="B47" s="228" t="s">
        <v>474</v>
      </c>
      <c r="C47" s="228"/>
      <c r="D47" s="193">
        <v>67</v>
      </c>
      <c r="E47" s="194">
        <v>139</v>
      </c>
      <c r="F47" s="186">
        <v>-0.5179856115107914</v>
      </c>
      <c r="G47" s="190"/>
      <c r="H47" s="193">
        <v>25</v>
      </c>
      <c r="I47" s="194">
        <v>43</v>
      </c>
      <c r="J47" s="186">
        <v>-0.4186046511627907</v>
      </c>
      <c r="K47" s="190"/>
      <c r="L47" s="193">
        <v>92</v>
      </c>
      <c r="M47" s="194">
        <v>182</v>
      </c>
      <c r="N47" s="186">
        <v>-0.4945054945054945</v>
      </c>
      <c r="O47" s="229"/>
      <c r="P47" s="193">
        <v>31.7</v>
      </c>
      <c r="Q47" s="194">
        <v>56.9</v>
      </c>
      <c r="R47" s="197">
        <v>-0.43859649122807015</v>
      </c>
    </row>
    <row r="48" spans="1:18" ht="12.75">
      <c r="A48" s="182"/>
      <c r="B48" s="228" t="s">
        <v>475</v>
      </c>
      <c r="C48" s="228"/>
      <c r="D48" s="193">
        <v>447</v>
      </c>
      <c r="E48" s="194">
        <v>281</v>
      </c>
      <c r="F48" s="186">
        <v>0.5907473309608541</v>
      </c>
      <c r="G48" s="190"/>
      <c r="H48" s="193">
        <v>63</v>
      </c>
      <c r="I48" s="194">
        <v>80</v>
      </c>
      <c r="J48" s="186">
        <v>-0.2125</v>
      </c>
      <c r="K48" s="190"/>
      <c r="L48" s="193">
        <v>510</v>
      </c>
      <c r="M48" s="194">
        <v>361</v>
      </c>
      <c r="N48" s="186">
        <v>0.41274238227146814</v>
      </c>
      <c r="O48" s="229"/>
      <c r="P48" s="193">
        <v>107.7</v>
      </c>
      <c r="Q48" s="194">
        <v>108.1</v>
      </c>
      <c r="R48" s="197">
        <v>0</v>
      </c>
    </row>
    <row r="49" spans="1:18" ht="12.75">
      <c r="A49" s="182"/>
      <c r="B49" s="228" t="s">
        <v>54</v>
      </c>
      <c r="C49" s="228"/>
      <c r="D49" s="193">
        <v>1387</v>
      </c>
      <c r="E49" s="194">
        <v>852</v>
      </c>
      <c r="F49" s="186">
        <v>0.6279342723004695</v>
      </c>
      <c r="G49" s="190"/>
      <c r="H49" s="193">
        <v>10</v>
      </c>
      <c r="I49" s="194">
        <v>17</v>
      </c>
      <c r="J49" s="186">
        <v>-0.4117647058823529</v>
      </c>
      <c r="K49" s="190"/>
      <c r="L49" s="193">
        <v>1397</v>
      </c>
      <c r="M49" s="194">
        <v>869</v>
      </c>
      <c r="N49" s="186">
        <v>0.6075949367088608</v>
      </c>
      <c r="O49" s="229"/>
      <c r="P49" s="193">
        <v>148.7</v>
      </c>
      <c r="Q49" s="194">
        <v>102.2</v>
      </c>
      <c r="R49" s="197">
        <v>0.46078431372549017</v>
      </c>
    </row>
    <row r="50" spans="1:18" ht="12.75">
      <c r="A50" s="182"/>
      <c r="B50" s="228" t="s">
        <v>476</v>
      </c>
      <c r="C50" s="228"/>
      <c r="D50" s="193">
        <v>703</v>
      </c>
      <c r="E50" s="194">
        <v>576</v>
      </c>
      <c r="F50" s="186">
        <v>0.2204861111111111</v>
      </c>
      <c r="G50" s="190"/>
      <c r="H50" s="193">
        <v>0</v>
      </c>
      <c r="I50" s="194">
        <v>0</v>
      </c>
      <c r="J50" s="186" t="s">
        <v>137</v>
      </c>
      <c r="K50" s="190"/>
      <c r="L50" s="193">
        <v>703</v>
      </c>
      <c r="M50" s="194">
        <v>576</v>
      </c>
      <c r="N50" s="186">
        <v>0.2204861111111111</v>
      </c>
      <c r="O50" s="229"/>
      <c r="P50" s="193">
        <v>70.3</v>
      </c>
      <c r="Q50" s="194">
        <v>57.6</v>
      </c>
      <c r="R50" s="197">
        <v>0.20689655172413793</v>
      </c>
    </row>
    <row r="51" spans="1:18" ht="12.75">
      <c r="A51" s="182"/>
      <c r="B51" s="228" t="s">
        <v>479</v>
      </c>
      <c r="C51" s="228"/>
      <c r="D51" s="193">
        <v>163</v>
      </c>
      <c r="E51" s="194">
        <v>352</v>
      </c>
      <c r="F51" s="186">
        <v>-0.5369318181818182</v>
      </c>
      <c r="G51" s="190"/>
      <c r="H51" s="193">
        <v>0</v>
      </c>
      <c r="I51" s="194">
        <v>0</v>
      </c>
      <c r="J51" s="186" t="s">
        <v>137</v>
      </c>
      <c r="K51" s="190"/>
      <c r="L51" s="193">
        <v>163</v>
      </c>
      <c r="M51" s="194">
        <v>352</v>
      </c>
      <c r="N51" s="186">
        <v>-0.5369318181818182</v>
      </c>
      <c r="O51" s="229"/>
      <c r="P51" s="230">
        <v>16.3</v>
      </c>
      <c r="Q51" s="232">
        <v>35.2</v>
      </c>
      <c r="R51" s="197">
        <v>-0.5428571428571428</v>
      </c>
    </row>
    <row r="52" spans="1:18" ht="12.75">
      <c r="A52" s="182"/>
      <c r="B52" s="233" t="s">
        <v>477</v>
      </c>
      <c r="C52" s="233"/>
      <c r="D52" s="245">
        <v>2767</v>
      </c>
      <c r="E52" s="234">
        <v>2200</v>
      </c>
      <c r="F52" s="235">
        <v>0.25772727272727275</v>
      </c>
      <c r="G52" s="190"/>
      <c r="H52" s="245">
        <v>98</v>
      </c>
      <c r="I52" s="234">
        <v>140</v>
      </c>
      <c r="J52" s="235">
        <v>-0.3</v>
      </c>
      <c r="K52" s="190"/>
      <c r="L52" s="245">
        <v>2865</v>
      </c>
      <c r="M52" s="234">
        <v>2340</v>
      </c>
      <c r="N52" s="235">
        <v>0.22435897435897437</v>
      </c>
      <c r="O52" s="229"/>
      <c r="P52" s="193">
        <v>374.7</v>
      </c>
      <c r="Q52" s="194">
        <v>360</v>
      </c>
      <c r="R52" s="236">
        <v>0.041666666666666664</v>
      </c>
    </row>
    <row r="53" spans="1:18" ht="12.75">
      <c r="A53" s="182"/>
      <c r="B53" s="228" t="s">
        <v>478</v>
      </c>
      <c r="C53" s="228"/>
      <c r="D53" s="193">
        <v>240</v>
      </c>
      <c r="E53" s="194">
        <v>230</v>
      </c>
      <c r="F53" s="186">
        <v>0.043478260869565216</v>
      </c>
      <c r="G53" s="190"/>
      <c r="H53" s="193">
        <v>0</v>
      </c>
      <c r="I53" s="194">
        <v>0</v>
      </c>
      <c r="J53" s="186" t="s">
        <v>137</v>
      </c>
      <c r="K53" s="190"/>
      <c r="L53" s="193">
        <v>240</v>
      </c>
      <c r="M53" s="194">
        <v>230</v>
      </c>
      <c r="N53" s="186">
        <v>0.043478260869565216</v>
      </c>
      <c r="O53" s="229"/>
      <c r="P53" s="193">
        <v>24</v>
      </c>
      <c r="Q53" s="194">
        <v>23</v>
      </c>
      <c r="R53" s="197">
        <v>0.043478260869565216</v>
      </c>
    </row>
    <row r="54" spans="1:18" ht="12.75">
      <c r="A54" s="182"/>
      <c r="B54" s="183" t="s">
        <v>29</v>
      </c>
      <c r="C54" s="183"/>
      <c r="D54" s="237">
        <v>3007</v>
      </c>
      <c r="E54" s="238">
        <v>2430</v>
      </c>
      <c r="F54" s="202">
        <v>0.2374485596707819</v>
      </c>
      <c r="G54" s="190"/>
      <c r="H54" s="237">
        <v>98</v>
      </c>
      <c r="I54" s="238">
        <v>140</v>
      </c>
      <c r="J54" s="202">
        <v>-0.3</v>
      </c>
      <c r="K54" s="190"/>
      <c r="L54" s="237">
        <v>3105</v>
      </c>
      <c r="M54" s="238">
        <v>2570</v>
      </c>
      <c r="N54" s="202">
        <v>0.20817120622568094</v>
      </c>
      <c r="O54" s="229"/>
      <c r="P54" s="237">
        <v>398.7</v>
      </c>
      <c r="Q54" s="239">
        <v>383</v>
      </c>
      <c r="R54" s="204">
        <v>0.04177545691906005</v>
      </c>
    </row>
    <row r="55" spans="1:18" ht="12.75" customHeight="1">
      <c r="A55" s="182"/>
      <c r="B55" s="183"/>
      <c r="C55" s="183"/>
      <c r="D55" s="246"/>
      <c r="E55" s="247"/>
      <c r="F55" s="248"/>
      <c r="G55" s="222"/>
      <c r="H55" s="249"/>
      <c r="I55" s="250"/>
      <c r="J55" s="248"/>
      <c r="K55" s="190"/>
      <c r="L55" s="249"/>
      <c r="M55" s="250"/>
      <c r="N55" s="248"/>
      <c r="O55" s="224"/>
      <c r="P55" s="251"/>
      <c r="Q55" s="252"/>
      <c r="R55" s="253"/>
    </row>
    <row r="56" spans="1:18" ht="15.75" customHeight="1">
      <c r="A56" s="182"/>
      <c r="B56" s="208" t="s">
        <v>507</v>
      </c>
      <c r="C56" s="208"/>
      <c r="D56" s="193">
        <v>0</v>
      </c>
      <c r="E56" s="242">
        <v>164</v>
      </c>
      <c r="F56" s="254" t="s">
        <v>137</v>
      </c>
      <c r="G56" s="190"/>
      <c r="H56" s="193">
        <v>0</v>
      </c>
      <c r="I56" s="242">
        <v>17</v>
      </c>
      <c r="J56" s="254" t="s">
        <v>137</v>
      </c>
      <c r="K56" s="190"/>
      <c r="L56" s="193">
        <v>0</v>
      </c>
      <c r="M56" s="194">
        <v>181</v>
      </c>
      <c r="N56" s="254" t="s">
        <v>137</v>
      </c>
      <c r="O56" s="229"/>
      <c r="P56" s="193">
        <v>0</v>
      </c>
      <c r="Q56" s="194">
        <v>33.4</v>
      </c>
      <c r="R56" s="255" t="s">
        <v>137</v>
      </c>
    </row>
    <row r="57" spans="1:18" ht="12.75" customHeight="1">
      <c r="A57" s="182"/>
      <c r="B57" s="208"/>
      <c r="C57" s="208"/>
      <c r="D57" s="184"/>
      <c r="E57" s="240"/>
      <c r="F57" s="241"/>
      <c r="G57" s="190"/>
      <c r="H57" s="193"/>
      <c r="I57" s="242"/>
      <c r="J57" s="241"/>
      <c r="K57" s="190"/>
      <c r="L57" s="193"/>
      <c r="M57" s="242"/>
      <c r="N57" s="241"/>
      <c r="O57" s="229"/>
      <c r="P57" s="243"/>
      <c r="Q57" s="194"/>
      <c r="R57" s="197"/>
    </row>
    <row r="58" spans="1:18" ht="12.75" customHeight="1">
      <c r="A58" s="182"/>
      <c r="B58" s="183" t="s">
        <v>480</v>
      </c>
      <c r="C58" s="208"/>
      <c r="D58" s="237">
        <v>3007</v>
      </c>
      <c r="E58" s="239">
        <v>2594</v>
      </c>
      <c r="F58" s="202">
        <v>0.1592135697764071</v>
      </c>
      <c r="G58" s="190"/>
      <c r="H58" s="237">
        <v>98</v>
      </c>
      <c r="I58" s="239">
        <v>157</v>
      </c>
      <c r="J58" s="202">
        <v>-0.37579617834394907</v>
      </c>
      <c r="K58" s="190"/>
      <c r="L58" s="237">
        <v>3105</v>
      </c>
      <c r="M58" s="239">
        <v>2751</v>
      </c>
      <c r="N58" s="202">
        <v>0.128680479825518</v>
      </c>
      <c r="O58" s="229"/>
      <c r="P58" s="237">
        <v>398.7</v>
      </c>
      <c r="Q58" s="239">
        <v>416.4</v>
      </c>
      <c r="R58" s="204">
        <v>-0.040865384615384616</v>
      </c>
    </row>
    <row r="59" spans="1:18" ht="12.75">
      <c r="A59" s="182"/>
      <c r="B59" s="208"/>
      <c r="C59" s="208"/>
      <c r="D59" s="184"/>
      <c r="E59" s="240"/>
      <c r="F59" s="241"/>
      <c r="G59" s="190"/>
      <c r="H59" s="193"/>
      <c r="I59" s="242"/>
      <c r="J59" s="241"/>
      <c r="K59" s="190"/>
      <c r="L59" s="193"/>
      <c r="M59" s="242"/>
      <c r="N59" s="241"/>
      <c r="O59" s="229"/>
      <c r="P59" s="243"/>
      <c r="Q59" s="194"/>
      <c r="R59" s="197"/>
    </row>
    <row r="60" spans="1:18" ht="12.75">
      <c r="A60" s="182"/>
      <c r="B60" s="227" t="s">
        <v>481</v>
      </c>
      <c r="C60" s="227"/>
      <c r="D60" s="184"/>
      <c r="E60" s="240"/>
      <c r="F60" s="186"/>
      <c r="G60" s="190"/>
      <c r="H60" s="193"/>
      <c r="I60" s="242"/>
      <c r="J60" s="186"/>
      <c r="K60" s="190"/>
      <c r="L60" s="193"/>
      <c r="M60" s="242"/>
      <c r="N60" s="186"/>
      <c r="O60" s="229"/>
      <c r="P60" s="243"/>
      <c r="Q60" s="194"/>
      <c r="R60" s="197"/>
    </row>
    <row r="61" spans="1:18" ht="12.75">
      <c r="A61" s="182"/>
      <c r="B61" s="208" t="s">
        <v>482</v>
      </c>
      <c r="C61" s="228"/>
      <c r="D61" s="249">
        <v>27</v>
      </c>
      <c r="E61" s="256">
        <v>27</v>
      </c>
      <c r="F61" s="186">
        <v>0</v>
      </c>
      <c r="G61" s="190"/>
      <c r="H61" s="249">
        <v>10</v>
      </c>
      <c r="I61" s="256">
        <v>9</v>
      </c>
      <c r="J61" s="186">
        <v>0.1111111111111111</v>
      </c>
      <c r="K61" s="190"/>
      <c r="L61" s="193">
        <v>37</v>
      </c>
      <c r="M61" s="194">
        <v>36</v>
      </c>
      <c r="N61" s="186">
        <v>0.027777777777777776</v>
      </c>
      <c r="O61" s="229"/>
      <c r="P61" s="257">
        <v>12.7</v>
      </c>
      <c r="Q61" s="194">
        <v>11.7</v>
      </c>
      <c r="R61" s="197">
        <v>0.08333333333333333</v>
      </c>
    </row>
    <row r="62" spans="1:18" ht="12.75">
      <c r="A62" s="182"/>
      <c r="B62" s="183" t="s">
        <v>483</v>
      </c>
      <c r="C62" s="183"/>
      <c r="D62" s="237">
        <v>27</v>
      </c>
      <c r="E62" s="238">
        <v>27</v>
      </c>
      <c r="F62" s="202">
        <v>0</v>
      </c>
      <c r="G62" s="190"/>
      <c r="H62" s="237">
        <v>10</v>
      </c>
      <c r="I62" s="238">
        <v>9</v>
      </c>
      <c r="J62" s="202">
        <v>0.1111111111111111</v>
      </c>
      <c r="K62" s="190"/>
      <c r="L62" s="237">
        <v>37</v>
      </c>
      <c r="M62" s="238">
        <v>36</v>
      </c>
      <c r="N62" s="202">
        <v>0.027777777777777776</v>
      </c>
      <c r="O62" s="229"/>
      <c r="P62" s="237">
        <v>12.7</v>
      </c>
      <c r="Q62" s="239">
        <v>11.7</v>
      </c>
      <c r="R62" s="204">
        <v>0.08333333333333333</v>
      </c>
    </row>
    <row r="63" spans="1:18" ht="12.75">
      <c r="A63" s="182"/>
      <c r="B63" s="183"/>
      <c r="C63" s="183"/>
      <c r="D63" s="193"/>
      <c r="E63" s="240"/>
      <c r="F63" s="186"/>
      <c r="G63" s="190"/>
      <c r="H63" s="193"/>
      <c r="I63" s="242"/>
      <c r="J63" s="186"/>
      <c r="K63" s="190"/>
      <c r="L63" s="193"/>
      <c r="M63" s="242"/>
      <c r="N63" s="186"/>
      <c r="O63" s="229"/>
      <c r="P63" s="193"/>
      <c r="Q63" s="194"/>
      <c r="R63" s="197"/>
    </row>
    <row r="64" spans="1:18" ht="12.75">
      <c r="A64" s="182"/>
      <c r="B64" s="183" t="s">
        <v>484</v>
      </c>
      <c r="C64" s="183"/>
      <c r="D64" s="237">
        <v>3034</v>
      </c>
      <c r="E64" s="258">
        <v>2621</v>
      </c>
      <c r="F64" s="202">
        <v>0.1575734452499046</v>
      </c>
      <c r="G64" s="190"/>
      <c r="H64" s="237">
        <v>108</v>
      </c>
      <c r="I64" s="238">
        <v>165.8</v>
      </c>
      <c r="J64" s="202">
        <v>-0.3493975903614458</v>
      </c>
      <c r="K64" s="190"/>
      <c r="L64" s="237">
        <v>3142</v>
      </c>
      <c r="M64" s="238">
        <v>2787</v>
      </c>
      <c r="N64" s="202">
        <v>0.12737710800143523</v>
      </c>
      <c r="O64" s="229"/>
      <c r="P64" s="237">
        <v>411.4</v>
      </c>
      <c r="Q64" s="239">
        <v>428.1</v>
      </c>
      <c r="R64" s="204">
        <v>-0.0397196261682243</v>
      </c>
    </row>
    <row r="65" spans="1:18" ht="12.75">
      <c r="A65" s="182"/>
      <c r="B65" s="183"/>
      <c r="C65" s="183"/>
      <c r="D65" s="193"/>
      <c r="E65" s="240"/>
      <c r="F65" s="186"/>
      <c r="G65" s="190"/>
      <c r="H65" s="193"/>
      <c r="I65" s="242"/>
      <c r="J65" s="186"/>
      <c r="K65" s="190"/>
      <c r="L65" s="193"/>
      <c r="M65" s="242"/>
      <c r="N65" s="186"/>
      <c r="O65" s="229"/>
      <c r="P65" s="193"/>
      <c r="Q65" s="244"/>
      <c r="R65" s="197"/>
    </row>
    <row r="66" spans="1:18" ht="12.75">
      <c r="A66" s="182"/>
      <c r="B66" s="227" t="s">
        <v>485</v>
      </c>
      <c r="C66" s="227"/>
      <c r="D66" s="184"/>
      <c r="E66" s="240"/>
      <c r="F66" s="241"/>
      <c r="G66" s="190"/>
      <c r="H66" s="193"/>
      <c r="I66" s="242"/>
      <c r="J66" s="241"/>
      <c r="K66" s="190"/>
      <c r="L66" s="193"/>
      <c r="M66" s="242"/>
      <c r="N66" s="241"/>
      <c r="O66" s="229"/>
      <c r="P66" s="243"/>
      <c r="Q66" s="244"/>
      <c r="R66" s="197"/>
    </row>
    <row r="67" spans="1:18" ht="12.75">
      <c r="A67" s="182"/>
      <c r="B67" s="228" t="s">
        <v>486</v>
      </c>
      <c r="C67" s="228"/>
      <c r="D67" s="193">
        <v>1053</v>
      </c>
      <c r="E67" s="242">
        <v>814</v>
      </c>
      <c r="F67" s="186">
        <v>0.2936117936117936</v>
      </c>
      <c r="G67" s="190"/>
      <c r="H67" s="193">
        <v>0</v>
      </c>
      <c r="I67" s="242">
        <v>0</v>
      </c>
      <c r="J67" s="259" t="s">
        <v>137</v>
      </c>
      <c r="K67" s="190"/>
      <c r="L67" s="193">
        <v>1053</v>
      </c>
      <c r="M67" s="242">
        <v>814</v>
      </c>
      <c r="N67" s="186">
        <v>0.2936117936117936</v>
      </c>
      <c r="O67" s="229"/>
      <c r="P67" s="260">
        <v>105.3</v>
      </c>
      <c r="Q67" s="194">
        <v>81.4</v>
      </c>
      <c r="R67" s="197">
        <v>0.2962962962962963</v>
      </c>
    </row>
    <row r="68" spans="1:18" ht="12.75">
      <c r="A68" s="182"/>
      <c r="B68" s="228" t="s">
        <v>487</v>
      </c>
      <c r="C68" s="228"/>
      <c r="D68" s="193">
        <v>129</v>
      </c>
      <c r="E68" s="242">
        <v>139</v>
      </c>
      <c r="F68" s="186">
        <v>-0.07194244604316546</v>
      </c>
      <c r="G68" s="190"/>
      <c r="H68" s="193">
        <v>0</v>
      </c>
      <c r="I68" s="242">
        <v>0</v>
      </c>
      <c r="J68" s="259" t="s">
        <v>137</v>
      </c>
      <c r="K68" s="190"/>
      <c r="L68" s="193">
        <v>129</v>
      </c>
      <c r="M68" s="242">
        <v>139</v>
      </c>
      <c r="N68" s="186">
        <v>-0.07194244604316546</v>
      </c>
      <c r="O68" s="229"/>
      <c r="P68" s="260">
        <v>12.9</v>
      </c>
      <c r="Q68" s="194">
        <v>13.9</v>
      </c>
      <c r="R68" s="197">
        <v>-0.07142857142857142</v>
      </c>
    </row>
    <row r="69" spans="1:18" ht="12.75">
      <c r="A69" s="182"/>
      <c r="B69" s="228" t="s">
        <v>488</v>
      </c>
      <c r="C69" s="228"/>
      <c r="D69" s="230">
        <v>484</v>
      </c>
      <c r="E69" s="261">
        <v>447</v>
      </c>
      <c r="F69" s="262">
        <v>0.08277404921700224</v>
      </c>
      <c r="G69" s="190"/>
      <c r="H69" s="230">
        <v>0</v>
      </c>
      <c r="I69" s="261">
        <v>0</v>
      </c>
      <c r="J69" s="263" t="s">
        <v>137</v>
      </c>
      <c r="K69" s="190"/>
      <c r="L69" s="230">
        <v>484</v>
      </c>
      <c r="M69" s="261">
        <v>447</v>
      </c>
      <c r="N69" s="262">
        <v>0.08277404921700224</v>
      </c>
      <c r="O69" s="229"/>
      <c r="P69" s="264">
        <v>48.51</v>
      </c>
      <c r="Q69" s="232">
        <v>44.7</v>
      </c>
      <c r="R69" s="265">
        <v>0.08888888888888889</v>
      </c>
    </row>
    <row r="70" spans="1:18" ht="12.75">
      <c r="A70" s="182"/>
      <c r="B70" s="233" t="s">
        <v>489</v>
      </c>
      <c r="C70" s="233"/>
      <c r="D70" s="193">
        <v>1666</v>
      </c>
      <c r="E70" s="242">
        <v>1400</v>
      </c>
      <c r="F70" s="186">
        <v>0.19</v>
      </c>
      <c r="G70" s="190"/>
      <c r="H70" s="193">
        <v>0</v>
      </c>
      <c r="I70" s="242">
        <v>0</v>
      </c>
      <c r="J70" s="259" t="s">
        <v>137</v>
      </c>
      <c r="K70" s="190"/>
      <c r="L70" s="193">
        <v>1666</v>
      </c>
      <c r="M70" s="242">
        <v>1400</v>
      </c>
      <c r="N70" s="186">
        <v>0.19</v>
      </c>
      <c r="O70" s="229"/>
      <c r="P70" s="260">
        <v>166.71</v>
      </c>
      <c r="Q70" s="194">
        <v>140</v>
      </c>
      <c r="R70" s="197">
        <v>0.19285714285714287</v>
      </c>
    </row>
    <row r="71" spans="1:18" ht="12.75">
      <c r="A71" s="182"/>
      <c r="B71" s="228" t="s">
        <v>490</v>
      </c>
      <c r="C71" s="228"/>
      <c r="D71" s="193">
        <v>282</v>
      </c>
      <c r="E71" s="242">
        <v>150</v>
      </c>
      <c r="F71" s="186">
        <v>0.88</v>
      </c>
      <c r="G71" s="190"/>
      <c r="H71" s="193">
        <v>0</v>
      </c>
      <c r="I71" s="242">
        <v>0</v>
      </c>
      <c r="J71" s="259" t="s">
        <v>137</v>
      </c>
      <c r="K71" s="190"/>
      <c r="L71" s="193">
        <v>282</v>
      </c>
      <c r="M71" s="242">
        <v>150</v>
      </c>
      <c r="N71" s="186">
        <v>0.88</v>
      </c>
      <c r="O71" s="229"/>
      <c r="P71" s="260">
        <v>28.2</v>
      </c>
      <c r="Q71" s="194">
        <v>15</v>
      </c>
      <c r="R71" s="197">
        <v>0.8666666666666667</v>
      </c>
    </row>
    <row r="72" spans="1:18" ht="12.75">
      <c r="A72" s="182"/>
      <c r="B72" s="266" t="s">
        <v>491</v>
      </c>
      <c r="C72" s="266"/>
      <c r="D72" s="193">
        <v>909</v>
      </c>
      <c r="E72" s="242">
        <v>1055</v>
      </c>
      <c r="F72" s="186">
        <v>-0.13838862559241707</v>
      </c>
      <c r="G72" s="190"/>
      <c r="H72" s="193">
        <v>0</v>
      </c>
      <c r="I72" s="242">
        <v>0</v>
      </c>
      <c r="J72" s="259" t="s">
        <v>137</v>
      </c>
      <c r="K72" s="190"/>
      <c r="L72" s="193">
        <v>909</v>
      </c>
      <c r="M72" s="242">
        <v>1055</v>
      </c>
      <c r="N72" s="186">
        <v>-0.13838862559241707</v>
      </c>
      <c r="O72" s="229"/>
      <c r="P72" s="260">
        <v>90.9</v>
      </c>
      <c r="Q72" s="194">
        <v>105.49</v>
      </c>
      <c r="R72" s="197">
        <v>-0.13333333333333333</v>
      </c>
    </row>
    <row r="73" spans="1:18" ht="12.75">
      <c r="A73" s="182"/>
      <c r="B73" s="228" t="s">
        <v>54</v>
      </c>
      <c r="C73" s="228"/>
      <c r="D73" s="230">
        <v>0</v>
      </c>
      <c r="E73" s="242">
        <v>0</v>
      </c>
      <c r="F73" s="267" t="s">
        <v>137</v>
      </c>
      <c r="G73" s="190"/>
      <c r="H73" s="230">
        <v>12</v>
      </c>
      <c r="I73" s="242">
        <v>11</v>
      </c>
      <c r="J73" s="186">
        <v>0.09090909090909091</v>
      </c>
      <c r="K73" s="190"/>
      <c r="L73" s="193">
        <v>12</v>
      </c>
      <c r="M73" s="242">
        <v>11</v>
      </c>
      <c r="N73" s="186">
        <v>0.09090909090909091</v>
      </c>
      <c r="O73" s="229"/>
      <c r="P73" s="264">
        <v>12</v>
      </c>
      <c r="Q73" s="194">
        <v>11</v>
      </c>
      <c r="R73" s="265">
        <v>0.09090909090909091</v>
      </c>
    </row>
    <row r="74" spans="1:18" ht="12.75">
      <c r="A74" s="182"/>
      <c r="B74" s="183" t="s">
        <v>492</v>
      </c>
      <c r="C74" s="183"/>
      <c r="D74" s="237">
        <v>2857</v>
      </c>
      <c r="E74" s="238">
        <v>2605</v>
      </c>
      <c r="F74" s="202">
        <v>0.09673704414587332</v>
      </c>
      <c r="G74" s="190"/>
      <c r="H74" s="237">
        <v>12</v>
      </c>
      <c r="I74" s="238">
        <v>11</v>
      </c>
      <c r="J74" s="202">
        <v>0.09090909090909091</v>
      </c>
      <c r="K74" s="190"/>
      <c r="L74" s="237">
        <v>2869</v>
      </c>
      <c r="M74" s="238">
        <v>2616</v>
      </c>
      <c r="N74" s="202">
        <v>0.09671253822629969</v>
      </c>
      <c r="O74" s="229"/>
      <c r="P74" s="264">
        <v>297.81</v>
      </c>
      <c r="Q74" s="239">
        <v>271.48</v>
      </c>
      <c r="R74" s="265">
        <v>0.0996309963099631</v>
      </c>
    </row>
    <row r="75" spans="1:18" ht="12.75">
      <c r="A75" s="182"/>
      <c r="B75" s="183"/>
      <c r="C75" s="183"/>
      <c r="D75" s="184"/>
      <c r="E75" s="240"/>
      <c r="F75" s="241"/>
      <c r="G75" s="190"/>
      <c r="H75" s="193"/>
      <c r="I75" s="242"/>
      <c r="J75" s="241"/>
      <c r="K75" s="190"/>
      <c r="L75" s="193"/>
      <c r="M75" s="242"/>
      <c r="N75" s="241"/>
      <c r="O75" s="229"/>
      <c r="P75" s="243"/>
      <c r="Q75" s="194"/>
      <c r="R75" s="197"/>
    </row>
    <row r="76" spans="1:18" ht="12.75">
      <c r="A76" s="182"/>
      <c r="B76" s="183"/>
      <c r="C76" s="183"/>
      <c r="D76" s="184"/>
      <c r="E76" s="240"/>
      <c r="F76" s="241"/>
      <c r="G76" s="190"/>
      <c r="H76" s="193"/>
      <c r="I76" s="242"/>
      <c r="J76" s="241"/>
      <c r="K76" s="190"/>
      <c r="L76" s="193"/>
      <c r="M76" s="242"/>
      <c r="N76" s="241"/>
      <c r="O76" s="229"/>
      <c r="P76" s="243"/>
      <c r="Q76" s="194"/>
      <c r="R76" s="197"/>
    </row>
    <row r="77" spans="1:18" ht="12.75">
      <c r="A77" s="182"/>
      <c r="B77" s="227" t="s">
        <v>493</v>
      </c>
      <c r="C77" s="227"/>
      <c r="D77" s="184"/>
      <c r="E77" s="240"/>
      <c r="F77" s="241"/>
      <c r="G77" s="190"/>
      <c r="H77" s="193"/>
      <c r="I77" s="242"/>
      <c r="J77" s="241"/>
      <c r="K77" s="190"/>
      <c r="L77" s="193"/>
      <c r="M77" s="242"/>
      <c r="N77" s="241"/>
      <c r="O77" s="229"/>
      <c r="P77" s="243"/>
      <c r="Q77" s="194"/>
      <c r="R77" s="197"/>
    </row>
    <row r="78" spans="1:18" ht="14.25">
      <c r="A78" s="182"/>
      <c r="B78" s="208" t="s">
        <v>508</v>
      </c>
      <c r="C78" s="228"/>
      <c r="D78" s="193">
        <v>211</v>
      </c>
      <c r="E78" s="194">
        <v>479</v>
      </c>
      <c r="F78" s="186">
        <v>-0.5594989561586639</v>
      </c>
      <c r="G78" s="190"/>
      <c r="H78" s="193">
        <v>196</v>
      </c>
      <c r="I78" s="194">
        <v>163</v>
      </c>
      <c r="J78" s="195">
        <v>0.20245398773006135</v>
      </c>
      <c r="K78" s="190"/>
      <c r="L78" s="193">
        <v>407</v>
      </c>
      <c r="M78" s="242">
        <v>642</v>
      </c>
      <c r="N78" s="186">
        <v>-0.3660436137071651</v>
      </c>
      <c r="O78" s="229"/>
      <c r="P78" s="260">
        <v>217.1</v>
      </c>
      <c r="Q78" s="194">
        <v>210.9</v>
      </c>
      <c r="R78" s="197">
        <v>0.02843601895734597</v>
      </c>
    </row>
    <row r="79" spans="1:18" ht="12.75">
      <c r="A79" s="182"/>
      <c r="B79" s="183" t="s">
        <v>494</v>
      </c>
      <c r="C79" s="183"/>
      <c r="D79" s="237">
        <v>211</v>
      </c>
      <c r="E79" s="238">
        <v>479</v>
      </c>
      <c r="F79" s="202">
        <v>-0.5594989561586639</v>
      </c>
      <c r="G79" s="190"/>
      <c r="H79" s="237">
        <v>196</v>
      </c>
      <c r="I79" s="238">
        <v>163</v>
      </c>
      <c r="J79" s="202">
        <v>0.20245398773006135</v>
      </c>
      <c r="K79" s="190"/>
      <c r="L79" s="237">
        <v>407</v>
      </c>
      <c r="M79" s="238">
        <v>642</v>
      </c>
      <c r="N79" s="202">
        <v>-0.3660436137071651</v>
      </c>
      <c r="O79" s="229"/>
      <c r="P79" s="268">
        <v>217.1</v>
      </c>
      <c r="Q79" s="239">
        <v>210.9</v>
      </c>
      <c r="R79" s="204">
        <v>0.02843601895734597</v>
      </c>
    </row>
    <row r="80" spans="1:18" ht="12.75">
      <c r="A80" s="182"/>
      <c r="B80" s="183"/>
      <c r="C80" s="183"/>
      <c r="D80" s="193"/>
      <c r="E80" s="242"/>
      <c r="F80" s="186"/>
      <c r="G80" s="190"/>
      <c r="H80" s="193"/>
      <c r="I80" s="242"/>
      <c r="J80" s="186"/>
      <c r="K80" s="190"/>
      <c r="L80" s="193"/>
      <c r="M80" s="242"/>
      <c r="N80" s="186"/>
      <c r="O80" s="229"/>
      <c r="P80" s="243"/>
      <c r="Q80" s="194"/>
      <c r="R80" s="197"/>
    </row>
    <row r="81" spans="1:18" ht="12.75">
      <c r="A81" s="182"/>
      <c r="B81" s="227"/>
      <c r="C81" s="227"/>
      <c r="D81" s="193"/>
      <c r="E81" s="242"/>
      <c r="F81" s="241"/>
      <c r="G81" s="190"/>
      <c r="H81" s="193"/>
      <c r="I81" s="242"/>
      <c r="J81" s="241"/>
      <c r="K81" s="190"/>
      <c r="L81" s="193"/>
      <c r="M81" s="242"/>
      <c r="N81" s="241"/>
      <c r="O81" s="229"/>
      <c r="P81" s="243"/>
      <c r="Q81" s="194"/>
      <c r="R81" s="197"/>
    </row>
    <row r="82" spans="1:18" ht="12.75">
      <c r="A82" s="182"/>
      <c r="B82" s="183" t="s">
        <v>171</v>
      </c>
      <c r="C82" s="183"/>
      <c r="D82" s="237">
        <v>6102</v>
      </c>
      <c r="E82" s="238">
        <v>5705</v>
      </c>
      <c r="F82" s="202">
        <v>0.06958808063102542</v>
      </c>
      <c r="G82" s="190"/>
      <c r="H82" s="237">
        <v>316</v>
      </c>
      <c r="I82" s="238">
        <v>339.8</v>
      </c>
      <c r="J82" s="202">
        <v>-0.07058823529411765</v>
      </c>
      <c r="K82" s="190"/>
      <c r="L82" s="237">
        <v>6418</v>
      </c>
      <c r="M82" s="238">
        <v>6045</v>
      </c>
      <c r="N82" s="202">
        <v>0.061703887510339124</v>
      </c>
      <c r="O82" s="229"/>
      <c r="P82" s="268">
        <v>926.31</v>
      </c>
      <c r="Q82" s="239">
        <v>910.48</v>
      </c>
      <c r="R82" s="204">
        <v>0.017582417582417582</v>
      </c>
    </row>
    <row r="83" spans="1:18" ht="12.75">
      <c r="A83" s="142"/>
      <c r="B83" s="144"/>
      <c r="C83" s="144"/>
      <c r="D83" s="126"/>
      <c r="E83" s="127"/>
      <c r="F83" s="128"/>
      <c r="G83" s="128"/>
      <c r="H83" s="155"/>
      <c r="I83" s="157"/>
      <c r="J83" s="128"/>
      <c r="K83" s="190"/>
      <c r="L83" s="155"/>
      <c r="M83" s="157"/>
      <c r="N83" s="128"/>
      <c r="O83" s="145"/>
      <c r="P83" s="269"/>
      <c r="Q83" s="270"/>
      <c r="R83" s="271"/>
    </row>
    <row r="84" spans="1:18" ht="12.75">
      <c r="A84" s="107"/>
      <c r="B84" s="137"/>
      <c r="C84" s="137"/>
      <c r="D84" s="272"/>
      <c r="E84" s="273"/>
      <c r="F84" s="274"/>
      <c r="G84" s="274"/>
      <c r="H84" s="275"/>
      <c r="I84" s="276"/>
      <c r="J84" s="274"/>
      <c r="K84" s="274"/>
      <c r="L84" s="275"/>
      <c r="M84" s="276"/>
      <c r="N84" s="274"/>
      <c r="O84" s="136"/>
      <c r="P84" s="277"/>
      <c r="Q84" s="273"/>
      <c r="R84" s="274"/>
    </row>
    <row r="85" spans="20:41" ht="12.75"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</row>
    <row r="87" spans="2:18" ht="12.75">
      <c r="B87" s="133" t="s">
        <v>495</v>
      </c>
      <c r="C87" s="133"/>
      <c r="Q87" s="210"/>
      <c r="R87" s="210"/>
    </row>
    <row r="88" spans="2:18" ht="12.75">
      <c r="B88" s="133"/>
      <c r="C88" s="133"/>
      <c r="Q88" s="210"/>
      <c r="R88" s="210"/>
    </row>
    <row r="89" spans="2:18" ht="14.25">
      <c r="B89" s="279" t="s">
        <v>496</v>
      </c>
      <c r="C89" s="133"/>
      <c r="Q89" s="210"/>
      <c r="R89" s="210"/>
    </row>
    <row r="90" spans="2:18" ht="15" customHeight="1">
      <c r="B90" s="279" t="s">
        <v>497</v>
      </c>
      <c r="C90" s="133"/>
      <c r="Q90" s="210"/>
      <c r="R90" s="210"/>
    </row>
    <row r="91" spans="2:18" ht="15" customHeight="1">
      <c r="B91" s="279" t="s">
        <v>498</v>
      </c>
      <c r="C91" s="133"/>
      <c r="Q91" s="210"/>
      <c r="R91" s="210"/>
    </row>
    <row r="92" spans="2:18" ht="15" customHeight="1">
      <c r="B92" s="280" t="s">
        <v>499</v>
      </c>
      <c r="C92" s="133"/>
      <c r="Q92" s="210"/>
      <c r="R92" s="210"/>
    </row>
    <row r="93" spans="2:18" ht="15" customHeight="1">
      <c r="B93" s="280" t="s">
        <v>509</v>
      </c>
      <c r="C93" s="132"/>
      <c r="Q93" s="210"/>
      <c r="R93" s="210"/>
    </row>
    <row r="94" spans="2:18" ht="15" customHeight="1">
      <c r="B94" s="280" t="s">
        <v>500</v>
      </c>
      <c r="C94" s="132"/>
      <c r="Q94" s="210"/>
      <c r="R94" s="210"/>
    </row>
    <row r="95" spans="2:18" ht="15" customHeight="1">
      <c r="B95" s="132" t="s">
        <v>501</v>
      </c>
      <c r="Q95" s="210"/>
      <c r="R95" s="210"/>
    </row>
    <row r="96" spans="2:18" ht="12.75" customHeight="1">
      <c r="B96" s="280"/>
      <c r="Q96" s="210"/>
      <c r="R96" s="210"/>
    </row>
    <row r="97" spans="2:18" ht="12.75">
      <c r="B97" s="132"/>
      <c r="Q97" s="210"/>
      <c r="R97" s="210"/>
    </row>
    <row r="98" spans="17:18" ht="12.75">
      <c r="Q98" s="210"/>
      <c r="R98" s="210"/>
    </row>
    <row r="99" spans="2:18" ht="12.75">
      <c r="B99" s="281"/>
      <c r="C99" s="281"/>
      <c r="D99" s="282"/>
      <c r="E99" s="210"/>
      <c r="F99" s="283"/>
      <c r="G99" s="283"/>
      <c r="H99" s="208"/>
      <c r="I99" s="208"/>
      <c r="J99" s="208"/>
      <c r="K99" s="208"/>
      <c r="L99" s="208"/>
      <c r="M99" s="208"/>
      <c r="N99" s="208"/>
      <c r="O99" s="208"/>
      <c r="P99" s="133"/>
      <c r="Q99" s="132"/>
      <c r="R99" s="132"/>
    </row>
    <row r="101" ht="12.75" customHeight="1"/>
    <row r="102" ht="7.5" customHeight="1"/>
    <row r="106" ht="6" customHeight="1"/>
    <row r="108" ht="6" customHeight="1"/>
    <row r="143" ht="6" customHeight="1"/>
    <row r="153" spans="19:22" ht="12.75">
      <c r="S153" s="248"/>
      <c r="T153" s="248"/>
      <c r="U153" s="248"/>
      <c r="V153" s="248"/>
    </row>
    <row r="154" spans="19:22" ht="12.75">
      <c r="S154" s="248"/>
      <c r="T154" s="248"/>
      <c r="U154" s="248"/>
      <c r="V154" s="248"/>
    </row>
    <row r="155" spans="19:22" ht="9" customHeight="1">
      <c r="S155" s="248"/>
      <c r="T155" s="248"/>
      <c r="U155" s="248"/>
      <c r="V155" s="248"/>
    </row>
    <row r="156" spans="19:22" ht="6" customHeight="1">
      <c r="S156" s="248"/>
      <c r="T156" s="248"/>
      <c r="U156" s="248"/>
      <c r="V156" s="248"/>
    </row>
    <row r="157" ht="12.75">
      <c r="S157" s="248"/>
    </row>
    <row r="158" ht="6" customHeight="1">
      <c r="S158" s="248"/>
    </row>
    <row r="159" ht="12.75">
      <c r="S159" s="248"/>
    </row>
    <row r="160" ht="12.75">
      <c r="S160" s="248"/>
    </row>
    <row r="161" ht="12.75">
      <c r="S161" s="248"/>
    </row>
    <row r="162" ht="6" customHeight="1">
      <c r="S162" s="248"/>
    </row>
    <row r="163" ht="12.75">
      <c r="S163" s="248"/>
    </row>
    <row r="164" ht="6" customHeight="1">
      <c r="S164" s="248"/>
    </row>
    <row r="165" ht="12.75">
      <c r="S165" s="248"/>
    </row>
    <row r="166" ht="12.75">
      <c r="S166" s="248"/>
    </row>
    <row r="167" ht="12.75">
      <c r="S167" s="248"/>
    </row>
    <row r="168" ht="12.75">
      <c r="S168" s="248"/>
    </row>
    <row r="169" ht="12.75">
      <c r="S169" s="248"/>
    </row>
    <row r="170" ht="12.75">
      <c r="S170" s="248"/>
    </row>
    <row r="171" ht="12.75">
      <c r="S171" s="248"/>
    </row>
    <row r="172" ht="6.75" customHeight="1">
      <c r="S172" s="248"/>
    </row>
    <row r="173" ht="12.75">
      <c r="S173" s="248"/>
    </row>
    <row r="174" ht="12.75">
      <c r="S174" s="248"/>
    </row>
    <row r="175" ht="12.75">
      <c r="S175" s="248"/>
    </row>
    <row r="176" ht="6" customHeight="1">
      <c r="S176" s="248"/>
    </row>
    <row r="177" ht="12.75">
      <c r="S177" s="248"/>
    </row>
    <row r="178" ht="6" customHeight="1">
      <c r="S178" s="248"/>
    </row>
    <row r="179" ht="12.75">
      <c r="S179" s="248"/>
    </row>
    <row r="180" ht="12.75">
      <c r="S180" s="248"/>
    </row>
    <row r="181" ht="12.75">
      <c r="S181" s="248"/>
    </row>
    <row r="182" ht="7.5" customHeight="1">
      <c r="S182" s="248"/>
    </row>
    <row r="183" ht="12.75">
      <c r="S183" s="248"/>
    </row>
    <row r="184" ht="6" customHeight="1">
      <c r="S184" s="248"/>
    </row>
    <row r="185" ht="12.75">
      <c r="S185" s="248"/>
    </row>
    <row r="186" ht="12.75">
      <c r="S186" s="248"/>
    </row>
    <row r="187" ht="12.75">
      <c r="S187" s="248"/>
    </row>
    <row r="188" ht="12.75">
      <c r="S188" s="248"/>
    </row>
    <row r="189" ht="6" customHeight="1">
      <c r="S189" s="248"/>
    </row>
    <row r="190" ht="12.75">
      <c r="S190" s="248"/>
    </row>
    <row r="191" ht="12.75">
      <c r="S191" s="248"/>
    </row>
    <row r="192" ht="12.75">
      <c r="S192" s="248"/>
    </row>
    <row r="193" ht="6" customHeight="1">
      <c r="S193" s="248"/>
    </row>
    <row r="194" ht="12.75">
      <c r="S194" s="248"/>
    </row>
    <row r="195" ht="6" customHeight="1">
      <c r="S195" s="248"/>
    </row>
    <row r="196" ht="12.75">
      <c r="S196" s="248"/>
    </row>
    <row r="197" ht="12.75">
      <c r="S197" s="248"/>
    </row>
    <row r="198" ht="12.75">
      <c r="S198" s="248"/>
    </row>
    <row r="199" ht="12.75">
      <c r="S199" s="248"/>
    </row>
    <row r="200" ht="6" customHeight="1">
      <c r="S200" s="248"/>
    </row>
    <row r="201" ht="12.75">
      <c r="S201" s="248"/>
    </row>
    <row r="202" ht="12.75">
      <c r="S202" s="248"/>
    </row>
    <row r="203" ht="12.75">
      <c r="S203" s="248"/>
    </row>
    <row r="204" ht="6" customHeight="1">
      <c r="S204" s="248"/>
    </row>
    <row r="205" ht="12.75">
      <c r="S205" s="248"/>
    </row>
    <row r="206" ht="6" customHeight="1">
      <c r="S206" s="248"/>
    </row>
    <row r="207" ht="12.75">
      <c r="S207" s="248"/>
    </row>
    <row r="208" ht="12.75">
      <c r="S208" s="248"/>
    </row>
    <row r="209" ht="12.75">
      <c r="S209" s="248"/>
    </row>
    <row r="210" ht="12.75">
      <c r="S210" s="248"/>
    </row>
    <row r="211" ht="6" customHeight="1">
      <c r="S211" s="248"/>
    </row>
    <row r="212" ht="12.75">
      <c r="S212" s="248"/>
    </row>
    <row r="213" ht="12.75">
      <c r="S213" s="248"/>
    </row>
    <row r="214" ht="12.75">
      <c r="S214" s="248"/>
    </row>
    <row r="215" ht="12.75">
      <c r="S215" s="248"/>
    </row>
    <row r="216" ht="12.75">
      <c r="S216" s="248"/>
    </row>
    <row r="217" ht="4.5" customHeight="1">
      <c r="S217" s="248"/>
    </row>
    <row r="218" ht="12.75">
      <c r="S218" s="248"/>
    </row>
    <row r="219" ht="12.75">
      <c r="S219" s="248"/>
    </row>
    <row r="220" ht="12.75">
      <c r="S220" s="248"/>
    </row>
    <row r="221" ht="12.75">
      <c r="S221" s="248"/>
    </row>
    <row r="222" ht="12.75">
      <c r="S222" s="248"/>
    </row>
    <row r="223" ht="6" customHeight="1">
      <c r="S223" s="248"/>
    </row>
    <row r="224" ht="12.75">
      <c r="S224" s="248"/>
    </row>
    <row r="225" ht="12.75">
      <c r="S225" s="248"/>
    </row>
    <row r="226" ht="12.75">
      <c r="S226" s="248"/>
    </row>
    <row r="227" ht="12.75">
      <c r="S227" s="248"/>
    </row>
  </sheetData>
  <mergeCells count="8">
    <mergeCell ref="P21:R21"/>
    <mergeCell ref="D21:F21"/>
    <mergeCell ref="H21:J21"/>
    <mergeCell ref="L21:N21"/>
    <mergeCell ref="D8:F8"/>
    <mergeCell ref="H8:J8"/>
    <mergeCell ref="L8:N8"/>
    <mergeCell ref="P8:R8"/>
  </mergeCells>
  <printOptions/>
  <pageMargins left="0.7480314960629921" right="0.7480314960629921" top="0.7086614173228347" bottom="0.4724409448818898" header="0.5118110236220472" footer="0.5118110236220472"/>
  <pageSetup fitToHeight="1" fitToWidth="1" horizontalDpi="600" verticalDpi="600" orientation="portrait" paperSize="9" scale="51" r:id="rId1"/>
  <rowBreaks count="1" manualBreakCount="1">
    <brk id="99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284" customWidth="1"/>
    <col min="2" max="2" width="3.00390625" style="284" customWidth="1"/>
    <col min="3" max="3" width="36.421875" style="284" customWidth="1"/>
    <col min="4" max="4" width="9.8515625" style="284" customWidth="1"/>
    <col min="5" max="6" width="9.28125" style="284" customWidth="1"/>
    <col min="7" max="7" width="2.140625" style="284" customWidth="1"/>
    <col min="8" max="10" width="9.28125" style="284" customWidth="1"/>
    <col min="11" max="11" width="2.140625" style="284" customWidth="1"/>
    <col min="12" max="12" width="10.140625" style="284" customWidth="1"/>
    <col min="13" max="13" width="10.7109375" style="284" customWidth="1"/>
    <col min="14" max="14" width="9.8515625" style="284" customWidth="1"/>
    <col min="15" max="15" width="1.8515625" style="284" customWidth="1"/>
    <col min="16" max="16" width="10.140625" style="284" customWidth="1"/>
    <col min="17" max="18" width="9.7109375" style="284" customWidth="1"/>
    <col min="19" max="16384" width="9.140625" style="284" customWidth="1"/>
  </cols>
  <sheetData>
    <row r="1" ht="18">
      <c r="R1" s="285" t="s">
        <v>557</v>
      </c>
    </row>
    <row r="2" spans="1:18" ht="12.75">
      <c r="A2" s="286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137"/>
      <c r="Q2" s="287"/>
      <c r="R2" s="288"/>
    </row>
    <row r="3" spans="1:18" ht="18">
      <c r="A3" s="139" t="s">
        <v>461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289"/>
    </row>
    <row r="4" spans="1:18" ht="12.75">
      <c r="A4" s="290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144"/>
      <c r="Q4" s="291"/>
      <c r="R4" s="292"/>
    </row>
    <row r="6" spans="1:19" ht="15.75">
      <c r="A6" s="146" t="s">
        <v>510</v>
      </c>
      <c r="B6" s="146"/>
      <c r="C6" s="147"/>
      <c r="D6" s="148"/>
      <c r="E6" s="149"/>
      <c r="F6" s="293"/>
      <c r="G6" s="151"/>
      <c r="H6" s="294"/>
      <c r="I6" s="293"/>
      <c r="J6" s="293"/>
      <c r="K6" s="151"/>
      <c r="L6" s="151"/>
      <c r="M6" s="294"/>
      <c r="N6" s="294"/>
      <c r="O6" s="294"/>
      <c r="P6" s="294"/>
      <c r="Q6" s="294"/>
      <c r="R6" s="294"/>
      <c r="S6" s="295"/>
    </row>
    <row r="7" spans="2:19" ht="12.75">
      <c r="B7" s="183"/>
      <c r="C7" s="183"/>
      <c r="D7" s="246"/>
      <c r="E7" s="296"/>
      <c r="F7" s="297"/>
      <c r="G7" s="298"/>
      <c r="H7" s="295"/>
      <c r="I7" s="297"/>
      <c r="J7" s="297"/>
      <c r="K7" s="298"/>
      <c r="L7" s="298"/>
      <c r="M7" s="295"/>
      <c r="N7" s="295"/>
      <c r="O7" s="295"/>
      <c r="P7" s="295"/>
      <c r="Q7" s="295"/>
      <c r="R7" s="295"/>
      <c r="S7" s="295"/>
    </row>
    <row r="8" spans="1:18" ht="15.75">
      <c r="A8" s="158"/>
      <c r="B8" s="299"/>
      <c r="C8" s="299"/>
      <c r="D8" s="300"/>
      <c r="E8" s="301"/>
      <c r="F8" s="160"/>
      <c r="G8" s="302"/>
      <c r="H8" s="303"/>
      <c r="I8" s="160"/>
      <c r="J8" s="160"/>
      <c r="K8" s="302"/>
      <c r="L8" s="302"/>
      <c r="M8" s="303"/>
      <c r="N8" s="160"/>
      <c r="O8" s="304"/>
      <c r="P8" s="305"/>
      <c r="Q8" s="306"/>
      <c r="R8" s="304"/>
    </row>
    <row r="9" spans="1:18" ht="16.5" customHeight="1">
      <c r="A9" s="161"/>
      <c r="B9" s="162"/>
      <c r="C9" s="162"/>
      <c r="D9" s="146" t="s">
        <v>511</v>
      </c>
      <c r="E9" s="146"/>
      <c r="F9" s="146"/>
      <c r="G9" s="307"/>
      <c r="H9" s="146" t="s">
        <v>512</v>
      </c>
      <c r="I9" s="146"/>
      <c r="J9" s="146"/>
      <c r="K9" s="307"/>
      <c r="L9" s="146" t="s">
        <v>546</v>
      </c>
      <c r="M9" s="146"/>
      <c r="N9" s="146"/>
      <c r="O9" s="308"/>
      <c r="P9" s="309" t="s">
        <v>513</v>
      </c>
      <c r="Q9" s="146"/>
      <c r="R9" s="310"/>
    </row>
    <row r="10" spans="1:18" ht="15.75">
      <c r="A10" s="161"/>
      <c r="B10" s="162"/>
      <c r="C10" s="162"/>
      <c r="D10" s="311"/>
      <c r="E10" s="311"/>
      <c r="F10" s="311"/>
      <c r="G10" s="307"/>
      <c r="H10" s="311"/>
      <c r="I10" s="311"/>
      <c r="J10" s="311"/>
      <c r="K10" s="307"/>
      <c r="L10" s="311"/>
      <c r="M10" s="311"/>
      <c r="N10" s="311"/>
      <c r="O10" s="308"/>
      <c r="P10" s="312"/>
      <c r="Q10" s="313"/>
      <c r="R10" s="314"/>
    </row>
    <row r="11" spans="1:18" s="316" customFormat="1" ht="15">
      <c r="A11" s="167"/>
      <c r="B11" s="168"/>
      <c r="C11" s="168"/>
      <c r="D11" s="169" t="s">
        <v>465</v>
      </c>
      <c r="E11" s="169" t="s">
        <v>466</v>
      </c>
      <c r="F11" s="170" t="s">
        <v>467</v>
      </c>
      <c r="G11" s="315"/>
      <c r="H11" s="169" t="s">
        <v>465</v>
      </c>
      <c r="I11" s="169" t="s">
        <v>466</v>
      </c>
      <c r="J11" s="170" t="s">
        <v>467</v>
      </c>
      <c r="K11" s="315"/>
      <c r="L11" s="169" t="s">
        <v>465</v>
      </c>
      <c r="M11" s="169" t="s">
        <v>466</v>
      </c>
      <c r="N11" s="170" t="s">
        <v>467</v>
      </c>
      <c r="O11" s="216"/>
      <c r="P11" s="172" t="s">
        <v>465</v>
      </c>
      <c r="Q11" s="169" t="s">
        <v>466</v>
      </c>
      <c r="R11" s="173" t="s">
        <v>467</v>
      </c>
    </row>
    <row r="12" spans="1:18" s="316" customFormat="1" ht="15">
      <c r="A12" s="167"/>
      <c r="B12" s="168"/>
      <c r="C12" s="168"/>
      <c r="D12" s="169" t="s">
        <v>19</v>
      </c>
      <c r="E12" s="169" t="s">
        <v>19</v>
      </c>
      <c r="F12" s="170"/>
      <c r="G12" s="315"/>
      <c r="H12" s="169" t="s">
        <v>19</v>
      </c>
      <c r="I12" s="169" t="s">
        <v>19</v>
      </c>
      <c r="J12" s="170"/>
      <c r="K12" s="315"/>
      <c r="L12" s="169" t="s">
        <v>19</v>
      </c>
      <c r="M12" s="169" t="s">
        <v>19</v>
      </c>
      <c r="N12" s="170"/>
      <c r="O12" s="317"/>
      <c r="P12" s="172" t="s">
        <v>19</v>
      </c>
      <c r="Q12" s="169" t="s">
        <v>19</v>
      </c>
      <c r="R12" s="173"/>
    </row>
    <row r="13" spans="1:18" ht="12.75">
      <c r="A13" s="318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20"/>
      <c r="P13" s="321"/>
      <c r="Q13" s="322"/>
      <c r="R13" s="323"/>
    </row>
    <row r="14" spans="1:18" ht="12.75">
      <c r="A14" s="318"/>
      <c r="B14" s="183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0"/>
      <c r="P14" s="251"/>
      <c r="Q14" s="324"/>
      <c r="R14" s="323"/>
    </row>
    <row r="15" spans="1:18" ht="12.75">
      <c r="A15" s="318"/>
      <c r="B15" s="183"/>
      <c r="C15" s="183" t="s">
        <v>514</v>
      </c>
      <c r="D15" s="193">
        <v>10328</v>
      </c>
      <c r="E15" s="194">
        <v>11652</v>
      </c>
      <c r="F15" s="325">
        <v>-0.11362856162032269</v>
      </c>
      <c r="G15" s="326"/>
      <c r="H15" s="193">
        <v>3206</v>
      </c>
      <c r="I15" s="194">
        <v>1649</v>
      </c>
      <c r="J15" s="325">
        <v>0.9442086112795633</v>
      </c>
      <c r="K15" s="326"/>
      <c r="L15" s="193">
        <v>90</v>
      </c>
      <c r="M15" s="194">
        <v>0</v>
      </c>
      <c r="N15" s="325" t="s">
        <v>137</v>
      </c>
      <c r="O15" s="327"/>
      <c r="P15" s="196">
        <v>13624</v>
      </c>
      <c r="Q15" s="194">
        <v>13301</v>
      </c>
      <c r="R15" s="328">
        <v>0.024283888429441396</v>
      </c>
    </row>
    <row r="16" spans="1:18" ht="6.75" customHeight="1">
      <c r="A16" s="318"/>
      <c r="B16" s="183"/>
      <c r="C16" s="183"/>
      <c r="D16" s="193"/>
      <c r="E16" s="194"/>
      <c r="F16" s="325"/>
      <c r="G16" s="326"/>
      <c r="H16" s="193"/>
      <c r="I16" s="194"/>
      <c r="J16" s="325"/>
      <c r="K16" s="326"/>
      <c r="L16" s="193"/>
      <c r="M16" s="194"/>
      <c r="N16" s="325"/>
      <c r="O16" s="327"/>
      <c r="P16" s="196"/>
      <c r="Q16" s="194"/>
      <c r="R16" s="328"/>
    </row>
    <row r="17" spans="1:18" ht="12.75" customHeight="1">
      <c r="A17" s="318"/>
      <c r="B17" s="183"/>
      <c r="C17" s="192" t="s">
        <v>515</v>
      </c>
      <c r="D17" s="193">
        <v>620</v>
      </c>
      <c r="E17" s="194">
        <v>579</v>
      </c>
      <c r="F17" s="325">
        <v>0.07081174438687392</v>
      </c>
      <c r="G17" s="326"/>
      <c r="H17" s="193">
        <v>6629</v>
      </c>
      <c r="I17" s="194">
        <v>3373</v>
      </c>
      <c r="J17" s="325">
        <v>0.9653127779424845</v>
      </c>
      <c r="K17" s="326"/>
      <c r="L17" s="193">
        <v>40</v>
      </c>
      <c r="M17" s="194">
        <v>50</v>
      </c>
      <c r="N17" s="325">
        <v>-0.2</v>
      </c>
      <c r="O17" s="327"/>
      <c r="P17" s="196">
        <v>7289</v>
      </c>
      <c r="Q17" s="194">
        <v>4002</v>
      </c>
      <c r="R17" s="328">
        <v>0.8213393303348325</v>
      </c>
    </row>
    <row r="18" spans="1:18" ht="12.75" customHeight="1">
      <c r="A18" s="318"/>
      <c r="B18" s="183"/>
      <c r="C18" s="192" t="s">
        <v>516</v>
      </c>
      <c r="D18" s="230">
        <v>-483</v>
      </c>
      <c r="E18" s="232">
        <v>-521</v>
      </c>
      <c r="F18" s="329">
        <v>0.07293666026871401</v>
      </c>
      <c r="G18" s="326"/>
      <c r="H18" s="230">
        <v>-5974</v>
      </c>
      <c r="I18" s="232">
        <v>-2930</v>
      </c>
      <c r="J18" s="329">
        <v>-1.0389078498293516</v>
      </c>
      <c r="K18" s="326"/>
      <c r="L18" s="230">
        <v>-6</v>
      </c>
      <c r="M18" s="232">
        <v>-1</v>
      </c>
      <c r="N18" s="329">
        <v>-5</v>
      </c>
      <c r="O18" s="327"/>
      <c r="P18" s="231">
        <v>-6463</v>
      </c>
      <c r="Q18" s="232">
        <v>-3452</v>
      </c>
      <c r="R18" s="330">
        <v>-0.8722479721900348</v>
      </c>
    </row>
    <row r="19" spans="1:18" ht="12.75" customHeight="1">
      <c r="A19" s="318"/>
      <c r="B19" s="183"/>
      <c r="C19" s="192" t="s">
        <v>517</v>
      </c>
      <c r="D19" s="193">
        <v>137</v>
      </c>
      <c r="E19" s="194">
        <v>58</v>
      </c>
      <c r="F19" s="325">
        <v>1.3620689655172413</v>
      </c>
      <c r="G19" s="326"/>
      <c r="H19" s="193">
        <v>655</v>
      </c>
      <c r="I19" s="194">
        <v>443</v>
      </c>
      <c r="J19" s="325">
        <v>0.4785553047404063</v>
      </c>
      <c r="K19" s="326"/>
      <c r="L19" s="193">
        <v>34</v>
      </c>
      <c r="M19" s="194">
        <v>49</v>
      </c>
      <c r="N19" s="325">
        <v>-0.30612244897959184</v>
      </c>
      <c r="O19" s="327"/>
      <c r="P19" s="196">
        <v>826</v>
      </c>
      <c r="Q19" s="194">
        <v>550</v>
      </c>
      <c r="R19" s="328">
        <v>0.5018181818181818</v>
      </c>
    </row>
    <row r="20" spans="1:18" ht="12.75" customHeight="1">
      <c r="A20" s="318"/>
      <c r="B20" s="183"/>
      <c r="C20" s="192" t="s">
        <v>518</v>
      </c>
      <c r="D20" s="193">
        <v>-108</v>
      </c>
      <c r="E20" s="194">
        <v>0</v>
      </c>
      <c r="F20" s="331" t="s">
        <v>137</v>
      </c>
      <c r="G20" s="326"/>
      <c r="H20" s="193">
        <v>-19</v>
      </c>
      <c r="I20" s="194">
        <v>-13</v>
      </c>
      <c r="J20" s="325">
        <v>-0.46153846153846156</v>
      </c>
      <c r="K20" s="326"/>
      <c r="L20" s="193">
        <v>0</v>
      </c>
      <c r="M20" s="194">
        <v>0</v>
      </c>
      <c r="N20" s="325" t="s">
        <v>137</v>
      </c>
      <c r="O20" s="327"/>
      <c r="P20" s="196">
        <v>-127</v>
      </c>
      <c r="Q20" s="194">
        <v>-13</v>
      </c>
      <c r="R20" s="328">
        <v>-8.76923076923077</v>
      </c>
    </row>
    <row r="21" spans="1:18" ht="12.75" customHeight="1">
      <c r="A21" s="318"/>
      <c r="B21" s="183"/>
      <c r="C21" s="192" t="s">
        <v>519</v>
      </c>
      <c r="D21" s="230">
        <v>-1119</v>
      </c>
      <c r="E21" s="232">
        <v>-461</v>
      </c>
      <c r="F21" s="329">
        <v>-1.4273318872017353</v>
      </c>
      <c r="G21" s="326"/>
      <c r="H21" s="230">
        <v>-61</v>
      </c>
      <c r="I21" s="232">
        <v>108.27</v>
      </c>
      <c r="J21" s="329">
        <v>-1.5648148148148149</v>
      </c>
      <c r="K21" s="326"/>
      <c r="L21" s="230">
        <v>-7</v>
      </c>
      <c r="M21" s="232">
        <v>6</v>
      </c>
      <c r="N21" s="329">
        <v>-2.1666666666666665</v>
      </c>
      <c r="O21" s="327"/>
      <c r="P21" s="231">
        <v>-1187</v>
      </c>
      <c r="Q21" s="232">
        <v>-346.73</v>
      </c>
      <c r="R21" s="330">
        <v>-2.4207492795389047</v>
      </c>
    </row>
    <row r="22" spans="1:18" ht="6" customHeight="1">
      <c r="A22" s="318"/>
      <c r="B22" s="183"/>
      <c r="C22" s="192"/>
      <c r="D22" s="193"/>
      <c r="E22" s="194"/>
      <c r="F22" s="325"/>
      <c r="G22" s="326"/>
      <c r="H22" s="193"/>
      <c r="I22" s="194"/>
      <c r="J22" s="325"/>
      <c r="K22" s="326"/>
      <c r="L22" s="193"/>
      <c r="M22" s="194"/>
      <c r="N22" s="325"/>
      <c r="O22" s="327"/>
      <c r="P22" s="196"/>
      <c r="Q22" s="194"/>
      <c r="R22" s="328"/>
    </row>
    <row r="23" spans="1:18" ht="12.75" customHeight="1">
      <c r="A23" s="318"/>
      <c r="B23" s="183"/>
      <c r="C23" s="192" t="s">
        <v>520</v>
      </c>
      <c r="D23" s="193">
        <v>-1090</v>
      </c>
      <c r="E23" s="194">
        <v>-403</v>
      </c>
      <c r="F23" s="325">
        <v>-1.7047146401985112</v>
      </c>
      <c r="G23" s="326"/>
      <c r="H23" s="193">
        <v>575</v>
      </c>
      <c r="I23" s="194">
        <v>538.27</v>
      </c>
      <c r="J23" s="325">
        <v>0.0687732342007435</v>
      </c>
      <c r="K23" s="326"/>
      <c r="L23" s="193">
        <v>27</v>
      </c>
      <c r="M23" s="194">
        <v>55</v>
      </c>
      <c r="N23" s="325">
        <v>-0.509090909090909</v>
      </c>
      <c r="O23" s="327"/>
      <c r="P23" s="196">
        <v>-488</v>
      </c>
      <c r="Q23" s="194">
        <v>190.27</v>
      </c>
      <c r="R23" s="328">
        <v>-3.568421052631579</v>
      </c>
    </row>
    <row r="24" spans="1:18" ht="6" customHeight="1">
      <c r="A24" s="318"/>
      <c r="B24" s="183"/>
      <c r="C24" s="192"/>
      <c r="D24" s="193"/>
      <c r="E24" s="194"/>
      <c r="F24" s="325"/>
      <c r="G24" s="326"/>
      <c r="H24" s="193"/>
      <c r="I24" s="194"/>
      <c r="J24" s="325"/>
      <c r="K24" s="326"/>
      <c r="L24" s="193"/>
      <c r="M24" s="194"/>
      <c r="N24" s="325"/>
      <c r="O24" s="327"/>
      <c r="P24" s="196"/>
      <c r="Q24" s="194"/>
      <c r="R24" s="328"/>
    </row>
    <row r="25" spans="1:18" ht="12.75" customHeight="1">
      <c r="A25" s="318"/>
      <c r="B25" s="183"/>
      <c r="C25" s="183" t="s">
        <v>521</v>
      </c>
      <c r="D25" s="237">
        <v>9238</v>
      </c>
      <c r="E25" s="239">
        <v>11249</v>
      </c>
      <c r="F25" s="332">
        <v>-0.17877144635078673</v>
      </c>
      <c r="G25" s="325"/>
      <c r="H25" s="237">
        <v>3781</v>
      </c>
      <c r="I25" s="239">
        <v>2187.27</v>
      </c>
      <c r="J25" s="332">
        <v>0.7288523090992227</v>
      </c>
      <c r="K25" s="326"/>
      <c r="L25" s="237">
        <v>117</v>
      </c>
      <c r="M25" s="239">
        <v>55</v>
      </c>
      <c r="N25" s="332">
        <v>1.1272727272727272</v>
      </c>
      <c r="O25" s="327"/>
      <c r="P25" s="203">
        <v>13136</v>
      </c>
      <c r="Q25" s="239">
        <v>13491.27</v>
      </c>
      <c r="R25" s="333">
        <v>-0.026313838855533317</v>
      </c>
    </row>
    <row r="26" spans="1:18" s="319" customFormat="1" ht="12.75" customHeight="1">
      <c r="A26" s="318"/>
      <c r="B26" s="183"/>
      <c r="C26" s="183"/>
      <c r="D26" s="334"/>
      <c r="E26" s="335"/>
      <c r="F26" s="297"/>
      <c r="H26" s="334"/>
      <c r="I26" s="335"/>
      <c r="J26" s="297"/>
      <c r="L26" s="334"/>
      <c r="M26" s="335"/>
      <c r="N26" s="297"/>
      <c r="O26" s="320"/>
      <c r="P26" s="336"/>
      <c r="Q26" s="335"/>
      <c r="R26" s="337"/>
    </row>
    <row r="27" spans="1:18" ht="12.75" customHeight="1">
      <c r="A27" s="290"/>
      <c r="B27" s="144"/>
      <c r="C27" s="144"/>
      <c r="D27" s="144"/>
      <c r="E27" s="338"/>
      <c r="F27" s="339"/>
      <c r="G27" s="340"/>
      <c r="H27" s="291"/>
      <c r="I27" s="291"/>
      <c r="J27" s="341"/>
      <c r="K27" s="342"/>
      <c r="L27" s="342"/>
      <c r="M27" s="343"/>
      <c r="N27" s="341"/>
      <c r="O27" s="292"/>
      <c r="P27" s="344"/>
      <c r="Q27" s="345"/>
      <c r="R27" s="346"/>
    </row>
    <row r="28" spans="1:19" ht="12.75" customHeight="1">
      <c r="A28" s="347"/>
      <c r="B28" s="183"/>
      <c r="C28" s="183"/>
      <c r="D28" s="183"/>
      <c r="E28" s="348"/>
      <c r="F28" s="223"/>
      <c r="G28" s="190"/>
      <c r="H28" s="192"/>
      <c r="I28" s="192"/>
      <c r="J28" s="297"/>
      <c r="K28" s="334"/>
      <c r="L28" s="334"/>
      <c r="M28" s="335"/>
      <c r="N28" s="297"/>
      <c r="O28" s="192"/>
      <c r="P28" s="349"/>
      <c r="Q28" s="324"/>
      <c r="R28" s="297"/>
      <c r="S28" s="319"/>
    </row>
    <row r="29" spans="1:19" ht="12.75" customHeight="1">
      <c r="A29" s="146" t="s">
        <v>522</v>
      </c>
      <c r="B29" s="146"/>
      <c r="C29" s="147"/>
      <c r="D29" s="147"/>
      <c r="E29" s="350"/>
      <c r="F29" s="351"/>
      <c r="G29" s="147"/>
      <c r="H29" s="352"/>
      <c r="I29" s="352"/>
      <c r="J29" s="293"/>
      <c r="K29" s="350"/>
      <c r="L29" s="350"/>
      <c r="M29" s="353"/>
      <c r="N29" s="293"/>
      <c r="O29" s="352"/>
      <c r="P29" s="354"/>
      <c r="Q29" s="355"/>
      <c r="R29" s="293"/>
      <c r="S29" s="319"/>
    </row>
    <row r="30" spans="1:19" ht="12.75" customHeight="1">
      <c r="A30" s="356"/>
      <c r="B30" s="183"/>
      <c r="C30" s="183"/>
      <c r="D30" s="246"/>
      <c r="E30" s="296"/>
      <c r="F30" s="297"/>
      <c r="G30" s="297"/>
      <c r="H30" s="249"/>
      <c r="I30" s="256"/>
      <c r="J30" s="297"/>
      <c r="K30" s="297"/>
      <c r="L30" s="297"/>
      <c r="M30" s="297"/>
      <c r="N30" s="297"/>
      <c r="O30" s="297"/>
      <c r="P30" s="297"/>
      <c r="Q30" s="297"/>
      <c r="R30" s="297"/>
      <c r="S30" s="319"/>
    </row>
    <row r="31" spans="1:18" ht="12.75" customHeight="1">
      <c r="A31" s="286"/>
      <c r="B31" s="159"/>
      <c r="C31" s="357"/>
      <c r="D31" s="299"/>
      <c r="E31" s="300"/>
      <c r="F31" s="301"/>
      <c r="G31" s="301"/>
      <c r="H31" s="160"/>
      <c r="I31" s="299"/>
      <c r="J31" s="302"/>
      <c r="K31" s="302"/>
      <c r="L31" s="303"/>
      <c r="M31" s="160"/>
      <c r="N31" s="299"/>
      <c r="O31" s="160"/>
      <c r="P31" s="358"/>
      <c r="Q31" s="303"/>
      <c r="R31" s="304"/>
    </row>
    <row r="32" spans="1:18" ht="12.75" customHeight="1">
      <c r="A32" s="318"/>
      <c r="B32" s="162" t="s">
        <v>523</v>
      </c>
      <c r="C32" s="359"/>
      <c r="D32" s="359"/>
      <c r="E32" s="360"/>
      <c r="F32" s="361"/>
      <c r="G32" s="361"/>
      <c r="H32" s="164"/>
      <c r="I32" s="307"/>
      <c r="J32" s="362"/>
      <c r="K32" s="362"/>
      <c r="L32" s="363"/>
      <c r="M32" s="164"/>
      <c r="N32" s="307"/>
      <c r="O32" s="164"/>
      <c r="P32" s="364"/>
      <c r="Q32" s="363"/>
      <c r="R32" s="365"/>
    </row>
    <row r="33" spans="1:18" ht="9.75" customHeight="1">
      <c r="A33" s="318"/>
      <c r="B33" s="307"/>
      <c r="C33" s="359"/>
      <c r="D33" s="307"/>
      <c r="E33" s="360"/>
      <c r="F33" s="361"/>
      <c r="G33" s="361"/>
      <c r="H33" s="164"/>
      <c r="I33" s="307"/>
      <c r="J33" s="362"/>
      <c r="K33" s="362"/>
      <c r="L33" s="363"/>
      <c r="M33" s="164"/>
      <c r="N33" s="307"/>
      <c r="O33" s="164"/>
      <c r="P33" s="364"/>
      <c r="Q33" s="363"/>
      <c r="R33" s="365"/>
    </row>
    <row r="34" spans="1:18" ht="17.25" customHeight="1">
      <c r="A34" s="318"/>
      <c r="B34" s="307"/>
      <c r="C34" s="359"/>
      <c r="D34" s="307"/>
      <c r="E34" s="307"/>
      <c r="F34" s="307"/>
      <c r="G34" s="307"/>
      <c r="H34" s="146" t="s">
        <v>547</v>
      </c>
      <c r="I34" s="366"/>
      <c r="J34" s="366"/>
      <c r="K34" s="367"/>
      <c r="L34" s="368" t="s">
        <v>41</v>
      </c>
      <c r="M34" s="368"/>
      <c r="N34" s="368"/>
      <c r="O34" s="307"/>
      <c r="P34" s="369" t="s">
        <v>524</v>
      </c>
      <c r="Q34" s="370"/>
      <c r="R34" s="371"/>
    </row>
    <row r="35" spans="1:18" s="316" customFormat="1" ht="12.75" customHeight="1">
      <c r="A35" s="167"/>
      <c r="B35" s="315"/>
      <c r="C35" s="372"/>
      <c r="D35" s="315"/>
      <c r="E35" s="315"/>
      <c r="F35" s="315"/>
      <c r="G35" s="315"/>
      <c r="H35" s="373" t="s">
        <v>465</v>
      </c>
      <c r="I35" s="373" t="s">
        <v>466</v>
      </c>
      <c r="J35" s="170" t="s">
        <v>467</v>
      </c>
      <c r="K35" s="170"/>
      <c r="L35" s="373" t="s">
        <v>465</v>
      </c>
      <c r="M35" s="373" t="s">
        <v>466</v>
      </c>
      <c r="N35" s="170" t="s">
        <v>467</v>
      </c>
      <c r="O35" s="315"/>
      <c r="P35" s="374" t="s">
        <v>465</v>
      </c>
      <c r="Q35" s="373" t="s">
        <v>466</v>
      </c>
      <c r="R35" s="173" t="s">
        <v>467</v>
      </c>
    </row>
    <row r="36" spans="1:18" s="316" customFormat="1" ht="12.75" customHeight="1">
      <c r="A36" s="167"/>
      <c r="B36" s="315"/>
      <c r="C36" s="372"/>
      <c r="D36" s="315"/>
      <c r="E36" s="315"/>
      <c r="F36" s="315"/>
      <c r="G36" s="315"/>
      <c r="H36" s="375" t="s">
        <v>19</v>
      </c>
      <c r="I36" s="375" t="s">
        <v>19</v>
      </c>
      <c r="J36" s="169"/>
      <c r="K36" s="169"/>
      <c r="L36" s="169" t="s">
        <v>19</v>
      </c>
      <c r="M36" s="169" t="s">
        <v>19</v>
      </c>
      <c r="N36" s="169"/>
      <c r="O36" s="315"/>
      <c r="P36" s="376" t="s">
        <v>19</v>
      </c>
      <c r="Q36" s="375" t="s">
        <v>19</v>
      </c>
      <c r="R36" s="377"/>
    </row>
    <row r="37" spans="1:18" ht="12.75" customHeight="1">
      <c r="A37" s="318"/>
      <c r="B37" s="319"/>
      <c r="C37" s="227"/>
      <c r="D37" s="319"/>
      <c r="E37" s="319"/>
      <c r="F37" s="319"/>
      <c r="G37" s="319"/>
      <c r="H37" s="246"/>
      <c r="I37" s="296"/>
      <c r="J37" s="297"/>
      <c r="K37" s="297"/>
      <c r="L37" s="298"/>
      <c r="M37" s="295"/>
      <c r="N37" s="297"/>
      <c r="O37" s="295"/>
      <c r="P37" s="378"/>
      <c r="Q37" s="295"/>
      <c r="R37" s="323"/>
    </row>
    <row r="38" spans="1:18" ht="12.75" customHeight="1">
      <c r="A38" s="318"/>
      <c r="B38" s="319"/>
      <c r="C38" s="183" t="s">
        <v>514</v>
      </c>
      <c r="D38" s="319"/>
      <c r="E38" s="319"/>
      <c r="F38" s="319"/>
      <c r="G38" s="319"/>
      <c r="H38" s="193">
        <v>1546</v>
      </c>
      <c r="I38" s="194">
        <v>1775</v>
      </c>
      <c r="J38" s="325">
        <v>-0.12901408450704224</v>
      </c>
      <c r="K38" s="190"/>
      <c r="L38" s="193">
        <v>8782</v>
      </c>
      <c r="M38" s="194">
        <v>9877</v>
      </c>
      <c r="N38" s="325">
        <v>-0.11086362255745671</v>
      </c>
      <c r="O38" s="326"/>
      <c r="P38" s="196">
        <v>10328</v>
      </c>
      <c r="Q38" s="194">
        <v>11652</v>
      </c>
      <c r="R38" s="328">
        <v>-0.11362856162032269</v>
      </c>
    </row>
    <row r="39" spans="1:18" ht="12.75" customHeight="1">
      <c r="A39" s="318"/>
      <c r="B39" s="319"/>
      <c r="C39" s="183"/>
      <c r="D39" s="319"/>
      <c r="E39" s="319"/>
      <c r="F39" s="319"/>
      <c r="G39" s="319"/>
      <c r="H39" s="193"/>
      <c r="I39" s="194"/>
      <c r="J39" s="325"/>
      <c r="K39" s="190"/>
      <c r="L39" s="193"/>
      <c r="M39" s="194"/>
      <c r="N39" s="325"/>
      <c r="O39" s="326"/>
      <c r="P39" s="196"/>
      <c r="Q39" s="194"/>
      <c r="R39" s="328"/>
    </row>
    <row r="40" spans="1:18" ht="12.75" customHeight="1">
      <c r="A40" s="318"/>
      <c r="B40" s="319"/>
      <c r="C40" s="192" t="s">
        <v>515</v>
      </c>
      <c r="D40" s="319"/>
      <c r="E40" s="319"/>
      <c r="F40" s="319"/>
      <c r="G40" s="319"/>
      <c r="H40" s="193">
        <v>71</v>
      </c>
      <c r="I40" s="194">
        <v>67</v>
      </c>
      <c r="J40" s="325">
        <v>0.05970149253731343</v>
      </c>
      <c r="K40" s="190"/>
      <c r="L40" s="193">
        <v>549</v>
      </c>
      <c r="M40" s="194">
        <v>512</v>
      </c>
      <c r="N40" s="325">
        <v>0.072265625</v>
      </c>
      <c r="O40" s="326"/>
      <c r="P40" s="196">
        <v>620</v>
      </c>
      <c r="Q40" s="194">
        <v>579</v>
      </c>
      <c r="R40" s="328">
        <v>0.07081174438687392</v>
      </c>
    </row>
    <row r="41" spans="1:18" ht="12.75" customHeight="1">
      <c r="A41" s="318"/>
      <c r="B41" s="319"/>
      <c r="C41" s="192" t="s">
        <v>516</v>
      </c>
      <c r="D41" s="319"/>
      <c r="E41" s="319"/>
      <c r="F41" s="319"/>
      <c r="G41" s="319"/>
      <c r="H41" s="230">
        <v>-144</v>
      </c>
      <c r="I41" s="232">
        <v>-141</v>
      </c>
      <c r="J41" s="329">
        <v>-0.02127659574468085</v>
      </c>
      <c r="K41" s="190"/>
      <c r="L41" s="230">
        <v>-339</v>
      </c>
      <c r="M41" s="232">
        <v>-380</v>
      </c>
      <c r="N41" s="329">
        <v>0.10789473684210527</v>
      </c>
      <c r="O41" s="326"/>
      <c r="P41" s="231">
        <v>-483</v>
      </c>
      <c r="Q41" s="232">
        <v>-521</v>
      </c>
      <c r="R41" s="330">
        <v>0.07293666026871401</v>
      </c>
    </row>
    <row r="42" spans="1:18" ht="12.75" customHeight="1">
      <c r="A42" s="318"/>
      <c r="B42" s="319"/>
      <c r="C42" s="192" t="s">
        <v>517</v>
      </c>
      <c r="D42" s="319"/>
      <c r="E42" s="319"/>
      <c r="F42" s="319"/>
      <c r="G42" s="319"/>
      <c r="H42" s="193">
        <v>-73</v>
      </c>
      <c r="I42" s="194">
        <v>-74</v>
      </c>
      <c r="J42" s="325">
        <v>0.013513513513513514</v>
      </c>
      <c r="K42" s="190"/>
      <c r="L42" s="193">
        <v>210</v>
      </c>
      <c r="M42" s="194">
        <v>132</v>
      </c>
      <c r="N42" s="325">
        <v>0.5909090909090909</v>
      </c>
      <c r="O42" s="326"/>
      <c r="P42" s="196">
        <v>137</v>
      </c>
      <c r="Q42" s="194">
        <v>58</v>
      </c>
      <c r="R42" s="328">
        <v>1.3620689655172413</v>
      </c>
    </row>
    <row r="43" spans="1:18" ht="12.75" customHeight="1">
      <c r="A43" s="318"/>
      <c r="B43" s="319"/>
      <c r="C43" s="192" t="s">
        <v>518</v>
      </c>
      <c r="D43" s="319"/>
      <c r="E43" s="319"/>
      <c r="F43" s="319"/>
      <c r="G43" s="319"/>
      <c r="H43" s="193">
        <v>0</v>
      </c>
      <c r="I43" s="194">
        <v>0</v>
      </c>
      <c r="J43" s="331" t="s">
        <v>137</v>
      </c>
      <c r="K43" s="190"/>
      <c r="L43" s="193">
        <v>-108</v>
      </c>
      <c r="M43" s="194">
        <v>0</v>
      </c>
      <c r="N43" s="331" t="s">
        <v>137</v>
      </c>
      <c r="O43" s="326"/>
      <c r="P43" s="196">
        <v>-108</v>
      </c>
      <c r="Q43" s="194">
        <v>0</v>
      </c>
      <c r="R43" s="379" t="s">
        <v>137</v>
      </c>
    </row>
    <row r="44" spans="1:18" ht="12.75" customHeight="1">
      <c r="A44" s="318"/>
      <c r="B44" s="319"/>
      <c r="C44" s="192" t="s">
        <v>519</v>
      </c>
      <c r="D44" s="319"/>
      <c r="E44" s="319"/>
      <c r="F44" s="319"/>
      <c r="G44" s="319"/>
      <c r="H44" s="230">
        <v>-349</v>
      </c>
      <c r="I44" s="232">
        <v>8</v>
      </c>
      <c r="J44" s="329">
        <v>-44.625</v>
      </c>
      <c r="K44" s="190"/>
      <c r="L44" s="230">
        <v>-770</v>
      </c>
      <c r="M44" s="232">
        <v>-469</v>
      </c>
      <c r="N44" s="329">
        <v>-0.6417910447761194</v>
      </c>
      <c r="O44" s="326"/>
      <c r="P44" s="231">
        <v>-1119</v>
      </c>
      <c r="Q44" s="232">
        <v>-461</v>
      </c>
      <c r="R44" s="330">
        <v>-1.4273318872017353</v>
      </c>
    </row>
    <row r="45" spans="1:18" ht="5.25" customHeight="1">
      <c r="A45" s="318"/>
      <c r="B45" s="319"/>
      <c r="C45" s="192"/>
      <c r="D45" s="319"/>
      <c r="E45" s="319"/>
      <c r="F45" s="319"/>
      <c r="G45" s="319"/>
      <c r="H45" s="193"/>
      <c r="I45" s="194"/>
      <c r="J45" s="325"/>
      <c r="K45" s="190"/>
      <c r="L45" s="193"/>
      <c r="M45" s="194"/>
      <c r="N45" s="325"/>
      <c r="O45" s="326"/>
      <c r="P45" s="196"/>
      <c r="Q45" s="194"/>
      <c r="R45" s="328"/>
    </row>
    <row r="46" spans="1:18" ht="12.75" customHeight="1">
      <c r="A46" s="318"/>
      <c r="B46" s="319"/>
      <c r="C46" s="192" t="s">
        <v>520</v>
      </c>
      <c r="D46" s="319"/>
      <c r="E46" s="319"/>
      <c r="F46" s="319"/>
      <c r="G46" s="319"/>
      <c r="H46" s="193">
        <v>-422</v>
      </c>
      <c r="I46" s="194">
        <v>-66</v>
      </c>
      <c r="J46" s="325">
        <v>-5.393939393939394</v>
      </c>
      <c r="K46" s="190"/>
      <c r="L46" s="193">
        <v>-668</v>
      </c>
      <c r="M46" s="194">
        <v>-337</v>
      </c>
      <c r="N46" s="325">
        <v>-0.9821958456973294</v>
      </c>
      <c r="O46" s="326"/>
      <c r="P46" s="196">
        <v>-1090</v>
      </c>
      <c r="Q46" s="194">
        <v>-403</v>
      </c>
      <c r="R46" s="328">
        <v>-1.7047146401985112</v>
      </c>
    </row>
    <row r="47" spans="1:18" ht="6" customHeight="1">
      <c r="A47" s="318"/>
      <c r="B47" s="319"/>
      <c r="C47" s="192"/>
      <c r="D47" s="319"/>
      <c r="E47" s="319"/>
      <c r="F47" s="319"/>
      <c r="G47" s="319"/>
      <c r="H47" s="193"/>
      <c r="I47" s="194"/>
      <c r="J47" s="325"/>
      <c r="K47" s="190"/>
      <c r="L47" s="193"/>
      <c r="M47" s="194"/>
      <c r="N47" s="325"/>
      <c r="O47" s="326"/>
      <c r="P47" s="196"/>
      <c r="Q47" s="194"/>
      <c r="R47" s="328"/>
    </row>
    <row r="48" spans="1:18" ht="12.75" customHeight="1">
      <c r="A48" s="318"/>
      <c r="B48" s="319"/>
      <c r="C48" s="183" t="s">
        <v>521</v>
      </c>
      <c r="D48" s="319"/>
      <c r="E48" s="319"/>
      <c r="F48" s="319"/>
      <c r="G48" s="319"/>
      <c r="H48" s="237">
        <v>1124</v>
      </c>
      <c r="I48" s="239">
        <v>1709</v>
      </c>
      <c r="J48" s="332">
        <v>-0.342305441778818</v>
      </c>
      <c r="K48" s="326"/>
      <c r="L48" s="237">
        <v>8114</v>
      </c>
      <c r="M48" s="239">
        <v>9540</v>
      </c>
      <c r="N48" s="332">
        <v>-0.14947589098532496</v>
      </c>
      <c r="O48" s="326"/>
      <c r="P48" s="203">
        <v>9238</v>
      </c>
      <c r="Q48" s="239">
        <v>11249</v>
      </c>
      <c r="R48" s="333">
        <v>-0.17877144635078673</v>
      </c>
    </row>
    <row r="49" spans="1:18" ht="12.75" customHeight="1">
      <c r="A49" s="318"/>
      <c r="B49" s="319"/>
      <c r="C49" s="227"/>
      <c r="D49" s="246"/>
      <c r="E49" s="296"/>
      <c r="F49" s="297"/>
      <c r="G49" s="297"/>
      <c r="H49" s="298"/>
      <c r="I49" s="295"/>
      <c r="J49" s="297"/>
      <c r="K49" s="297"/>
      <c r="L49" s="319"/>
      <c r="M49" s="319"/>
      <c r="N49" s="319"/>
      <c r="O49" s="297"/>
      <c r="P49" s="380"/>
      <c r="Q49" s="295"/>
      <c r="R49" s="323"/>
    </row>
    <row r="50" spans="1:18" ht="12.75" customHeight="1">
      <c r="A50" s="318"/>
      <c r="B50" s="319"/>
      <c r="C50" s="227"/>
      <c r="D50" s="246"/>
      <c r="E50" s="296"/>
      <c r="F50" s="297"/>
      <c r="G50" s="297"/>
      <c r="H50" s="298"/>
      <c r="I50" s="295"/>
      <c r="J50" s="297"/>
      <c r="K50" s="297"/>
      <c r="L50" s="319"/>
      <c r="M50" s="319"/>
      <c r="N50" s="319"/>
      <c r="O50" s="297"/>
      <c r="P50" s="380"/>
      <c r="Q50" s="295"/>
      <c r="R50" s="323"/>
    </row>
    <row r="51" spans="1:18" ht="12.75" customHeight="1">
      <c r="A51" s="318"/>
      <c r="B51" s="183"/>
      <c r="C51" s="359"/>
      <c r="D51" s="360"/>
      <c r="E51" s="361"/>
      <c r="F51" s="381"/>
      <c r="G51" s="381"/>
      <c r="H51" s="382"/>
      <c r="I51" s="383"/>
      <c r="J51" s="384"/>
      <c r="K51" s="384"/>
      <c r="L51" s="382"/>
      <c r="M51" s="383"/>
      <c r="N51" s="383"/>
      <c r="O51" s="383"/>
      <c r="P51" s="385"/>
      <c r="Q51" s="164"/>
      <c r="R51" s="365"/>
    </row>
    <row r="52" spans="1:18" ht="12.75" customHeight="1">
      <c r="A52" s="318"/>
      <c r="B52" s="162" t="s">
        <v>512</v>
      </c>
      <c r="C52" s="359"/>
      <c r="D52" s="360"/>
      <c r="E52" s="361"/>
      <c r="F52" s="381"/>
      <c r="G52" s="381"/>
      <c r="H52" s="382"/>
      <c r="I52" s="383"/>
      <c r="J52" s="384"/>
      <c r="K52" s="384"/>
      <c r="L52" s="382"/>
      <c r="M52" s="383"/>
      <c r="N52" s="383"/>
      <c r="O52" s="383"/>
      <c r="P52" s="385"/>
      <c r="Q52" s="164"/>
      <c r="R52" s="365"/>
    </row>
    <row r="53" spans="1:18" ht="18" customHeight="1">
      <c r="A53" s="318"/>
      <c r="B53" s="359"/>
      <c r="C53" s="359"/>
      <c r="D53" s="368" t="s">
        <v>525</v>
      </c>
      <c r="E53" s="368"/>
      <c r="F53" s="368"/>
      <c r="G53" s="367"/>
      <c r="H53" s="386" t="s">
        <v>548</v>
      </c>
      <c r="I53" s="387"/>
      <c r="J53" s="387"/>
      <c r="K53" s="367"/>
      <c r="L53" s="368" t="s">
        <v>38</v>
      </c>
      <c r="M53" s="368"/>
      <c r="N53" s="368"/>
      <c r="O53" s="307"/>
      <c r="P53" s="369" t="s">
        <v>512</v>
      </c>
      <c r="Q53" s="370"/>
      <c r="R53" s="371"/>
    </row>
    <row r="54" spans="1:18" s="316" customFormat="1" ht="12.75" customHeight="1">
      <c r="A54" s="167"/>
      <c r="B54" s="372"/>
      <c r="C54" s="372"/>
      <c r="D54" s="373" t="s">
        <v>465</v>
      </c>
      <c r="E54" s="373" t="s">
        <v>466</v>
      </c>
      <c r="F54" s="170" t="s">
        <v>467</v>
      </c>
      <c r="G54" s="170"/>
      <c r="H54" s="373" t="s">
        <v>465</v>
      </c>
      <c r="I54" s="373" t="s">
        <v>466</v>
      </c>
      <c r="J54" s="170" t="s">
        <v>467</v>
      </c>
      <c r="K54" s="170"/>
      <c r="L54" s="373" t="s">
        <v>465</v>
      </c>
      <c r="M54" s="373" t="s">
        <v>466</v>
      </c>
      <c r="N54" s="170" t="s">
        <v>467</v>
      </c>
      <c r="O54" s="315"/>
      <c r="P54" s="374" t="s">
        <v>465</v>
      </c>
      <c r="Q54" s="373" t="s">
        <v>466</v>
      </c>
      <c r="R54" s="173" t="s">
        <v>467</v>
      </c>
    </row>
    <row r="55" spans="1:18" s="316" customFormat="1" ht="12.75" customHeight="1">
      <c r="A55" s="167"/>
      <c r="B55" s="372"/>
      <c r="C55" s="372"/>
      <c r="D55" s="375" t="s">
        <v>19</v>
      </c>
      <c r="E55" s="375" t="s">
        <v>19</v>
      </c>
      <c r="F55" s="169"/>
      <c r="G55" s="169"/>
      <c r="H55" s="375" t="s">
        <v>19</v>
      </c>
      <c r="I55" s="375" t="s">
        <v>19</v>
      </c>
      <c r="J55" s="169"/>
      <c r="K55" s="169"/>
      <c r="L55" s="375" t="s">
        <v>19</v>
      </c>
      <c r="M55" s="375" t="s">
        <v>19</v>
      </c>
      <c r="N55" s="169"/>
      <c r="O55" s="315"/>
      <c r="P55" s="376" t="s">
        <v>19</v>
      </c>
      <c r="Q55" s="375" t="s">
        <v>19</v>
      </c>
      <c r="R55" s="377"/>
    </row>
    <row r="56" spans="1:18" ht="12.75" customHeight="1">
      <c r="A56" s="318"/>
      <c r="B56" s="227"/>
      <c r="C56" s="227"/>
      <c r="D56" s="246"/>
      <c r="E56" s="296"/>
      <c r="F56" s="297"/>
      <c r="G56" s="297"/>
      <c r="H56" s="246"/>
      <c r="I56" s="296"/>
      <c r="J56" s="297"/>
      <c r="K56" s="297"/>
      <c r="L56" s="298"/>
      <c r="M56" s="295"/>
      <c r="N56" s="297"/>
      <c r="O56" s="295"/>
      <c r="P56" s="378"/>
      <c r="Q56" s="295"/>
      <c r="R56" s="323"/>
    </row>
    <row r="57" spans="1:18" ht="12.75" customHeight="1">
      <c r="A57" s="318"/>
      <c r="B57" s="227"/>
      <c r="C57" s="183" t="s">
        <v>514</v>
      </c>
      <c r="D57" s="193">
        <v>1072</v>
      </c>
      <c r="E57" s="194">
        <v>695</v>
      </c>
      <c r="F57" s="325">
        <v>0.5424460431654676</v>
      </c>
      <c r="G57" s="325"/>
      <c r="H57" s="193">
        <v>2076</v>
      </c>
      <c r="I57" s="194">
        <v>934</v>
      </c>
      <c r="J57" s="325">
        <v>1.222698072805139</v>
      </c>
      <c r="K57" s="190"/>
      <c r="L57" s="193">
        <v>57</v>
      </c>
      <c r="M57" s="194">
        <v>20</v>
      </c>
      <c r="N57" s="325">
        <v>1.85</v>
      </c>
      <c r="O57" s="326"/>
      <c r="P57" s="196">
        <v>3206</v>
      </c>
      <c r="Q57" s="194">
        <v>1649</v>
      </c>
      <c r="R57" s="328">
        <v>0.9442086112795633</v>
      </c>
    </row>
    <row r="58" spans="1:18" ht="12.75" customHeight="1">
      <c r="A58" s="318"/>
      <c r="B58" s="227"/>
      <c r="C58" s="183"/>
      <c r="D58" s="193"/>
      <c r="E58" s="194"/>
      <c r="F58" s="325"/>
      <c r="G58" s="388"/>
      <c r="H58" s="193"/>
      <c r="I58" s="194"/>
      <c r="J58" s="325"/>
      <c r="K58" s="190"/>
      <c r="L58" s="193"/>
      <c r="M58" s="194"/>
      <c r="N58" s="325"/>
      <c r="O58" s="326"/>
      <c r="P58" s="196"/>
      <c r="Q58" s="194"/>
      <c r="R58" s="328"/>
    </row>
    <row r="59" spans="1:18" ht="12.75" customHeight="1">
      <c r="A59" s="318"/>
      <c r="B59" s="227"/>
      <c r="C59" s="192" t="s">
        <v>515</v>
      </c>
      <c r="D59" s="193">
        <v>1611</v>
      </c>
      <c r="E59" s="194">
        <v>882</v>
      </c>
      <c r="F59" s="325">
        <v>0.826530612244898</v>
      </c>
      <c r="G59" s="325"/>
      <c r="H59" s="193">
        <v>4888</v>
      </c>
      <c r="I59" s="194">
        <v>2484</v>
      </c>
      <c r="J59" s="325">
        <v>0.9677938808373591</v>
      </c>
      <c r="K59" s="190"/>
      <c r="L59" s="193">
        <v>130</v>
      </c>
      <c r="M59" s="194">
        <v>7</v>
      </c>
      <c r="N59" s="325">
        <v>17.571428571428573</v>
      </c>
      <c r="O59" s="326"/>
      <c r="P59" s="196">
        <v>6629</v>
      </c>
      <c r="Q59" s="194">
        <v>3373</v>
      </c>
      <c r="R59" s="328">
        <v>0.9653127779424845</v>
      </c>
    </row>
    <row r="60" spans="1:18" ht="12.75" customHeight="1">
      <c r="A60" s="318"/>
      <c r="B60" s="227"/>
      <c r="C60" s="192" t="s">
        <v>516</v>
      </c>
      <c r="D60" s="230">
        <v>-1634</v>
      </c>
      <c r="E60" s="232">
        <v>-712</v>
      </c>
      <c r="F60" s="329">
        <v>-1.2949438202247192</v>
      </c>
      <c r="G60" s="325"/>
      <c r="H60" s="230">
        <v>-4338</v>
      </c>
      <c r="I60" s="232">
        <v>-2212</v>
      </c>
      <c r="J60" s="329">
        <v>-0.961121157323689</v>
      </c>
      <c r="K60" s="325"/>
      <c r="L60" s="230">
        <v>-2</v>
      </c>
      <c r="M60" s="232">
        <v>-6</v>
      </c>
      <c r="N60" s="329">
        <v>0.6666666666666666</v>
      </c>
      <c r="O60" s="326"/>
      <c r="P60" s="231">
        <v>-5974</v>
      </c>
      <c r="Q60" s="232">
        <v>-2930</v>
      </c>
      <c r="R60" s="330">
        <v>-1.0389078498293516</v>
      </c>
    </row>
    <row r="61" spans="1:18" ht="12.75" customHeight="1">
      <c r="A61" s="318"/>
      <c r="B61" s="227"/>
      <c r="C61" s="192" t="s">
        <v>517</v>
      </c>
      <c r="D61" s="193">
        <v>-23</v>
      </c>
      <c r="E61" s="194">
        <v>170</v>
      </c>
      <c r="F61" s="325">
        <v>-1.1352941176470588</v>
      </c>
      <c r="G61" s="325"/>
      <c r="H61" s="193">
        <v>550</v>
      </c>
      <c r="I61" s="194">
        <v>272</v>
      </c>
      <c r="J61" s="325">
        <v>1.0220588235294117</v>
      </c>
      <c r="K61" s="325"/>
      <c r="L61" s="193">
        <v>128</v>
      </c>
      <c r="M61" s="194">
        <v>1</v>
      </c>
      <c r="N61" s="325">
        <v>127</v>
      </c>
      <c r="O61" s="326"/>
      <c r="P61" s="196">
        <v>655</v>
      </c>
      <c r="Q61" s="194">
        <v>443</v>
      </c>
      <c r="R61" s="328">
        <v>0.4785553047404063</v>
      </c>
    </row>
    <row r="62" spans="1:18" ht="12.75" customHeight="1">
      <c r="A62" s="318"/>
      <c r="B62" s="227"/>
      <c r="C62" s="192" t="s">
        <v>518</v>
      </c>
      <c r="D62" s="193">
        <v>-19</v>
      </c>
      <c r="E62" s="194">
        <v>-13</v>
      </c>
      <c r="F62" s="325">
        <v>-0.46153846153846156</v>
      </c>
      <c r="G62" s="325"/>
      <c r="H62" s="193">
        <v>0</v>
      </c>
      <c r="I62" s="194">
        <v>0</v>
      </c>
      <c r="J62" s="331" t="s">
        <v>137</v>
      </c>
      <c r="K62" s="325"/>
      <c r="L62" s="193">
        <v>0</v>
      </c>
      <c r="M62" s="194">
        <v>0</v>
      </c>
      <c r="N62" s="331" t="s">
        <v>137</v>
      </c>
      <c r="O62" s="326"/>
      <c r="P62" s="196">
        <v>-19</v>
      </c>
      <c r="Q62" s="194">
        <v>-13</v>
      </c>
      <c r="R62" s="328">
        <v>-0.46153846153846156</v>
      </c>
    </row>
    <row r="63" spans="1:18" ht="12.75" customHeight="1">
      <c r="A63" s="318"/>
      <c r="B63" s="227"/>
      <c r="C63" s="192" t="s">
        <v>519</v>
      </c>
      <c r="D63" s="230">
        <v>-5</v>
      </c>
      <c r="E63" s="232">
        <v>56</v>
      </c>
      <c r="F63" s="329">
        <v>-1.0892857142857142</v>
      </c>
      <c r="G63" s="325"/>
      <c r="H63" s="230">
        <v>-55</v>
      </c>
      <c r="I63" s="232">
        <v>54</v>
      </c>
      <c r="J63" s="329">
        <v>-2.0185185185185186</v>
      </c>
      <c r="K63" s="325"/>
      <c r="L63" s="230">
        <v>-1</v>
      </c>
      <c r="M63" s="232">
        <v>-2</v>
      </c>
      <c r="N63" s="329">
        <v>0.5</v>
      </c>
      <c r="O63" s="326"/>
      <c r="P63" s="231">
        <v>-61</v>
      </c>
      <c r="Q63" s="232">
        <v>108.27</v>
      </c>
      <c r="R63" s="330">
        <v>-1.5648148148148149</v>
      </c>
    </row>
    <row r="64" spans="1:18" ht="6" customHeight="1">
      <c r="A64" s="318"/>
      <c r="B64" s="227"/>
      <c r="C64" s="192"/>
      <c r="D64" s="193"/>
      <c r="E64" s="194"/>
      <c r="F64" s="325"/>
      <c r="G64" s="325"/>
      <c r="H64" s="193"/>
      <c r="I64" s="194"/>
      <c r="J64" s="325"/>
      <c r="K64" s="325"/>
      <c r="L64" s="193"/>
      <c r="M64" s="194"/>
      <c r="N64" s="325"/>
      <c r="O64" s="326"/>
      <c r="P64" s="196"/>
      <c r="Q64" s="194"/>
      <c r="R64" s="328"/>
    </row>
    <row r="65" spans="1:18" ht="12.75" customHeight="1">
      <c r="A65" s="318"/>
      <c r="B65" s="227"/>
      <c r="C65" s="192" t="s">
        <v>520</v>
      </c>
      <c r="D65" s="193">
        <v>-47</v>
      </c>
      <c r="E65" s="194">
        <v>213</v>
      </c>
      <c r="F65" s="325">
        <v>-1.2206572769953052</v>
      </c>
      <c r="G65" s="325"/>
      <c r="H65" s="193">
        <v>495</v>
      </c>
      <c r="I65" s="194">
        <v>326</v>
      </c>
      <c r="J65" s="325">
        <v>0.5184049079754601</v>
      </c>
      <c r="K65" s="325"/>
      <c r="L65" s="193">
        <v>127</v>
      </c>
      <c r="M65" s="194">
        <v>-1</v>
      </c>
      <c r="N65" s="325">
        <v>128</v>
      </c>
      <c r="O65" s="326"/>
      <c r="P65" s="196">
        <v>575</v>
      </c>
      <c r="Q65" s="194">
        <v>538.27</v>
      </c>
      <c r="R65" s="328">
        <v>0.0687732342007435</v>
      </c>
    </row>
    <row r="66" spans="1:18" ht="6" customHeight="1">
      <c r="A66" s="318"/>
      <c r="B66" s="227"/>
      <c r="C66" s="183"/>
      <c r="D66" s="193"/>
      <c r="E66" s="194"/>
      <c r="F66" s="325"/>
      <c r="G66" s="325"/>
      <c r="H66" s="193"/>
      <c r="I66" s="194"/>
      <c r="J66" s="325"/>
      <c r="K66" s="325"/>
      <c r="L66" s="193"/>
      <c r="M66" s="194"/>
      <c r="N66" s="325"/>
      <c r="O66" s="326"/>
      <c r="P66" s="196"/>
      <c r="Q66" s="194"/>
      <c r="R66" s="328"/>
    </row>
    <row r="67" spans="1:18" ht="12.75" customHeight="1">
      <c r="A67" s="318"/>
      <c r="B67" s="227"/>
      <c r="C67" s="183" t="s">
        <v>521</v>
      </c>
      <c r="D67" s="237">
        <v>1025</v>
      </c>
      <c r="E67" s="239">
        <v>908.04</v>
      </c>
      <c r="F67" s="332">
        <v>0.1288546255506608</v>
      </c>
      <c r="G67" s="325"/>
      <c r="H67" s="237">
        <v>2571</v>
      </c>
      <c r="I67" s="239">
        <v>1260</v>
      </c>
      <c r="J67" s="332">
        <v>1.0404761904761906</v>
      </c>
      <c r="K67" s="325"/>
      <c r="L67" s="237">
        <v>185</v>
      </c>
      <c r="M67" s="239">
        <v>19</v>
      </c>
      <c r="N67" s="332">
        <v>8.736842105263158</v>
      </c>
      <c r="O67" s="326"/>
      <c r="P67" s="203">
        <v>3781</v>
      </c>
      <c r="Q67" s="239">
        <v>2187.46</v>
      </c>
      <c r="R67" s="333">
        <v>0.7288523090992227</v>
      </c>
    </row>
    <row r="68" spans="1:18" ht="12.75" customHeight="1">
      <c r="A68" s="318"/>
      <c r="B68" s="227"/>
      <c r="C68" s="227"/>
      <c r="D68" s="246"/>
      <c r="E68" s="296"/>
      <c r="F68" s="389"/>
      <c r="G68" s="389"/>
      <c r="H68" s="249"/>
      <c r="I68" s="256"/>
      <c r="J68" s="195"/>
      <c r="K68" s="195"/>
      <c r="L68" s="249"/>
      <c r="M68" s="256"/>
      <c r="N68" s="256"/>
      <c r="O68" s="256"/>
      <c r="P68" s="390"/>
      <c r="Q68" s="391"/>
      <c r="R68" s="337"/>
    </row>
    <row r="69" spans="1:18" ht="12.75" customHeight="1">
      <c r="A69" s="290"/>
      <c r="B69" s="144"/>
      <c r="C69" s="392"/>
      <c r="D69" s="126"/>
      <c r="E69" s="127"/>
      <c r="F69" s="393"/>
      <c r="G69" s="393"/>
      <c r="H69" s="394"/>
      <c r="I69" s="395"/>
      <c r="J69" s="396"/>
      <c r="K69" s="396"/>
      <c r="L69" s="394"/>
      <c r="M69" s="395"/>
      <c r="N69" s="395"/>
      <c r="O69" s="395"/>
      <c r="P69" s="397"/>
      <c r="Q69" s="341"/>
      <c r="R69" s="346"/>
    </row>
    <row r="70" spans="1:18" ht="12.75" customHeight="1">
      <c r="A70" s="347"/>
      <c r="B70" s="183"/>
      <c r="C70" s="227"/>
      <c r="D70" s="246"/>
      <c r="E70" s="296"/>
      <c r="F70" s="389"/>
      <c r="G70" s="389"/>
      <c r="H70" s="249"/>
      <c r="I70" s="256"/>
      <c r="J70" s="195"/>
      <c r="K70" s="195"/>
      <c r="L70" s="249"/>
      <c r="M70" s="256"/>
      <c r="N70" s="256"/>
      <c r="O70" s="256"/>
      <c r="P70" s="256"/>
      <c r="Q70" s="297"/>
      <c r="R70" s="297"/>
    </row>
    <row r="71" spans="1:18" ht="12.75" customHeight="1">
      <c r="A71" s="398" t="s">
        <v>526</v>
      </c>
      <c r="B71" s="398"/>
      <c r="C71" s="399"/>
      <c r="D71" s="148"/>
      <c r="E71" s="149"/>
      <c r="F71" s="400"/>
      <c r="G71" s="400"/>
      <c r="H71" s="401"/>
      <c r="I71" s="402"/>
      <c r="J71" s="403"/>
      <c r="K71" s="403"/>
      <c r="L71" s="401"/>
      <c r="M71" s="402"/>
      <c r="N71" s="402"/>
      <c r="O71" s="402"/>
      <c r="P71" s="402"/>
      <c r="Q71" s="293"/>
      <c r="R71" s="293"/>
    </row>
    <row r="72" spans="1:18" ht="12.75" customHeight="1">
      <c r="A72" s="356"/>
      <c r="B72" s="183"/>
      <c r="C72" s="227"/>
      <c r="D72" s="246"/>
      <c r="E72" s="296"/>
      <c r="F72" s="389"/>
      <c r="G72" s="389"/>
      <c r="H72" s="249"/>
      <c r="I72" s="256"/>
      <c r="J72" s="195"/>
      <c r="K72" s="195"/>
      <c r="L72" s="249"/>
      <c r="M72" s="256"/>
      <c r="N72" s="256"/>
      <c r="O72" s="256"/>
      <c r="P72" s="256"/>
      <c r="Q72" s="297"/>
      <c r="R72" s="297"/>
    </row>
    <row r="73" spans="1:18" ht="15" customHeight="1">
      <c r="A73" s="158"/>
      <c r="B73" s="213"/>
      <c r="C73" s="213"/>
      <c r="D73" s="465" t="s">
        <v>527</v>
      </c>
      <c r="E73" s="465"/>
      <c r="F73" s="465"/>
      <c r="G73" s="404"/>
      <c r="H73" s="461" t="s">
        <v>528</v>
      </c>
      <c r="I73" s="461"/>
      <c r="J73" s="461"/>
      <c r="K73" s="156"/>
      <c r="L73" s="461" t="s">
        <v>29</v>
      </c>
      <c r="M73" s="461"/>
      <c r="N73" s="461"/>
      <c r="O73" s="214"/>
      <c r="P73" s="462" t="s">
        <v>529</v>
      </c>
      <c r="Q73" s="461"/>
      <c r="R73" s="463"/>
    </row>
    <row r="74" spans="1:18" s="316" customFormat="1" ht="12.75" customHeight="1">
      <c r="A74" s="167"/>
      <c r="B74" s="405"/>
      <c r="C74" s="405"/>
      <c r="D74" s="373" t="s">
        <v>465</v>
      </c>
      <c r="E74" s="373" t="s">
        <v>466</v>
      </c>
      <c r="F74" s="170" t="s">
        <v>467</v>
      </c>
      <c r="G74" s="170"/>
      <c r="H74" s="373" t="s">
        <v>465</v>
      </c>
      <c r="I74" s="373" t="s">
        <v>466</v>
      </c>
      <c r="J74" s="170" t="s">
        <v>467</v>
      </c>
      <c r="K74" s="170"/>
      <c r="L74" s="373" t="s">
        <v>465</v>
      </c>
      <c r="M74" s="373" t="s">
        <v>466</v>
      </c>
      <c r="N74" s="170" t="s">
        <v>467</v>
      </c>
      <c r="O74" s="216"/>
      <c r="P74" s="374" t="s">
        <v>465</v>
      </c>
      <c r="Q74" s="373" t="s">
        <v>466</v>
      </c>
      <c r="R74" s="173" t="s">
        <v>467</v>
      </c>
    </row>
    <row r="75" spans="1:18" s="316" customFormat="1" ht="12.75" customHeight="1">
      <c r="A75" s="167"/>
      <c r="B75" s="406"/>
      <c r="C75" s="406"/>
      <c r="D75" s="375" t="s">
        <v>19</v>
      </c>
      <c r="E75" s="375" t="s">
        <v>19</v>
      </c>
      <c r="F75" s="169"/>
      <c r="G75" s="170"/>
      <c r="H75" s="169" t="s">
        <v>19</v>
      </c>
      <c r="I75" s="169" t="s">
        <v>19</v>
      </c>
      <c r="J75" s="169"/>
      <c r="K75" s="169"/>
      <c r="L75" s="169" t="s">
        <v>19</v>
      </c>
      <c r="M75" s="169" t="s">
        <v>19</v>
      </c>
      <c r="N75" s="170"/>
      <c r="O75" s="216"/>
      <c r="P75" s="172" t="s">
        <v>19</v>
      </c>
      <c r="Q75" s="169" t="s">
        <v>19</v>
      </c>
      <c r="R75" s="407"/>
    </row>
    <row r="76" spans="1:18" ht="12.75" customHeight="1">
      <c r="A76" s="318"/>
      <c r="B76" s="162" t="s">
        <v>530</v>
      </c>
      <c r="C76" s="227"/>
      <c r="D76" s="184"/>
      <c r="E76" s="185"/>
      <c r="F76" s="389"/>
      <c r="G76" s="408"/>
      <c r="H76" s="193"/>
      <c r="I76" s="194"/>
      <c r="J76" s="195"/>
      <c r="K76" s="195"/>
      <c r="L76" s="193"/>
      <c r="M76" s="194"/>
      <c r="N76" s="195"/>
      <c r="O76" s="320"/>
      <c r="P76" s="243"/>
      <c r="Q76" s="409"/>
      <c r="R76" s="410"/>
    </row>
    <row r="77" spans="1:18" ht="6" customHeight="1">
      <c r="A77" s="318"/>
      <c r="B77" s="183"/>
      <c r="C77" s="183"/>
      <c r="D77" s="184"/>
      <c r="E77" s="185"/>
      <c r="F77" s="389"/>
      <c r="G77" s="408"/>
      <c r="H77" s="193"/>
      <c r="I77" s="194"/>
      <c r="J77" s="195"/>
      <c r="K77" s="195"/>
      <c r="L77" s="193"/>
      <c r="M77" s="194"/>
      <c r="N77" s="195"/>
      <c r="O77" s="320"/>
      <c r="P77" s="243"/>
      <c r="Q77" s="409"/>
      <c r="R77" s="410"/>
    </row>
    <row r="78" spans="1:18" ht="12.75" customHeight="1">
      <c r="A78" s="318"/>
      <c r="B78" s="227" t="s">
        <v>531</v>
      </c>
      <c r="C78" s="227"/>
      <c r="D78" s="184"/>
      <c r="E78" s="185"/>
      <c r="F78" s="389"/>
      <c r="G78" s="408"/>
      <c r="H78" s="193"/>
      <c r="I78" s="194"/>
      <c r="J78" s="195"/>
      <c r="K78" s="195"/>
      <c r="L78" s="193"/>
      <c r="M78" s="194"/>
      <c r="N78" s="195"/>
      <c r="O78" s="320"/>
      <c r="P78" s="243"/>
      <c r="Q78" s="409"/>
      <c r="R78" s="410"/>
    </row>
    <row r="79" spans="1:18" ht="12.75" customHeight="1">
      <c r="A79" s="318"/>
      <c r="B79" s="228" t="s">
        <v>532</v>
      </c>
      <c r="C79" s="228"/>
      <c r="D79" s="193">
        <v>138</v>
      </c>
      <c r="E79" s="185">
        <v>406</v>
      </c>
      <c r="F79" s="325">
        <v>-0.6600985221674877</v>
      </c>
      <c r="G79" s="408"/>
      <c r="H79" s="193">
        <v>21</v>
      </c>
      <c r="I79" s="185">
        <v>15</v>
      </c>
      <c r="J79" s="325">
        <v>0.4</v>
      </c>
      <c r="K79" s="297"/>
      <c r="L79" s="193">
        <v>159</v>
      </c>
      <c r="M79" s="185">
        <v>421</v>
      </c>
      <c r="N79" s="325">
        <v>-0.6223277909738717</v>
      </c>
      <c r="O79" s="320"/>
      <c r="P79" s="260">
        <v>34.8</v>
      </c>
      <c r="Q79" s="185">
        <v>55.49</v>
      </c>
      <c r="R79" s="328">
        <v>-0.36363636363636365</v>
      </c>
    </row>
    <row r="80" spans="1:18" ht="12.75" customHeight="1">
      <c r="A80" s="318"/>
      <c r="B80" s="228" t="s">
        <v>533</v>
      </c>
      <c r="C80" s="228"/>
      <c r="D80" s="193">
        <v>44</v>
      </c>
      <c r="E80" s="185">
        <v>53</v>
      </c>
      <c r="F80" s="325">
        <v>-0.16981132075471697</v>
      </c>
      <c r="G80" s="408"/>
      <c r="H80" s="193">
        <v>43</v>
      </c>
      <c r="I80" s="185">
        <v>30</v>
      </c>
      <c r="J80" s="325">
        <v>0.43333333333333335</v>
      </c>
      <c r="K80" s="297"/>
      <c r="L80" s="193">
        <v>87</v>
      </c>
      <c r="M80" s="185">
        <v>83</v>
      </c>
      <c r="N80" s="325">
        <v>0.04819277108433735</v>
      </c>
      <c r="O80" s="320"/>
      <c r="P80" s="196">
        <v>47.4</v>
      </c>
      <c r="Q80" s="185">
        <v>35.5</v>
      </c>
      <c r="R80" s="328">
        <v>0.3055555555555556</v>
      </c>
    </row>
    <row r="81" spans="1:18" ht="12.75" customHeight="1">
      <c r="A81" s="318"/>
      <c r="B81" s="228" t="s">
        <v>534</v>
      </c>
      <c r="C81" s="228"/>
      <c r="D81" s="193">
        <v>7</v>
      </c>
      <c r="E81" s="185">
        <v>6</v>
      </c>
      <c r="F81" s="325">
        <v>0.16666666666666666</v>
      </c>
      <c r="G81" s="408"/>
      <c r="H81" s="193">
        <v>24</v>
      </c>
      <c r="I81" s="185">
        <v>17</v>
      </c>
      <c r="J81" s="325">
        <v>0.4117647058823529</v>
      </c>
      <c r="K81" s="297"/>
      <c r="L81" s="193">
        <v>31</v>
      </c>
      <c r="M81" s="185">
        <v>23</v>
      </c>
      <c r="N81" s="325">
        <v>0.34782608695652173</v>
      </c>
      <c r="O81" s="320"/>
      <c r="P81" s="196">
        <v>24.7</v>
      </c>
      <c r="Q81" s="185">
        <v>17.6</v>
      </c>
      <c r="R81" s="328">
        <v>0.3888888888888889</v>
      </c>
    </row>
    <row r="82" spans="1:18" ht="12.75" customHeight="1">
      <c r="A82" s="318"/>
      <c r="B82" s="228" t="s">
        <v>535</v>
      </c>
      <c r="C82" s="228"/>
      <c r="D82" s="193">
        <v>9</v>
      </c>
      <c r="E82" s="185">
        <v>1</v>
      </c>
      <c r="F82" s="325">
        <v>8</v>
      </c>
      <c r="G82" s="408"/>
      <c r="H82" s="193">
        <v>50</v>
      </c>
      <c r="I82" s="185">
        <v>65</v>
      </c>
      <c r="J82" s="325">
        <v>-0.23076923076923078</v>
      </c>
      <c r="K82" s="297"/>
      <c r="L82" s="193">
        <v>59</v>
      </c>
      <c r="M82" s="185">
        <v>66</v>
      </c>
      <c r="N82" s="325">
        <v>-0.10606060606060606</v>
      </c>
      <c r="O82" s="320"/>
      <c r="P82" s="196">
        <v>50.9</v>
      </c>
      <c r="Q82" s="185">
        <v>65.1</v>
      </c>
      <c r="R82" s="328">
        <v>-0.2153846153846154</v>
      </c>
    </row>
    <row r="83" spans="1:18" ht="13.5" customHeight="1">
      <c r="A83" s="318"/>
      <c r="B83" s="192" t="s">
        <v>549</v>
      </c>
      <c r="C83" s="228"/>
      <c r="D83" s="193">
        <v>5</v>
      </c>
      <c r="E83" s="185">
        <v>8</v>
      </c>
      <c r="F83" s="325">
        <v>-0.375</v>
      </c>
      <c r="G83" s="408"/>
      <c r="H83" s="193">
        <v>18</v>
      </c>
      <c r="I83" s="185">
        <v>11</v>
      </c>
      <c r="J83" s="325">
        <v>0.6363636363636364</v>
      </c>
      <c r="K83" s="331"/>
      <c r="L83" s="193">
        <v>23</v>
      </c>
      <c r="M83" s="185">
        <v>19</v>
      </c>
      <c r="N83" s="325">
        <v>0.21052631578947367</v>
      </c>
      <c r="O83" s="320"/>
      <c r="P83" s="196">
        <v>18.5</v>
      </c>
      <c r="Q83" s="185">
        <v>11.8</v>
      </c>
      <c r="R83" s="328">
        <v>0.5833333333333334</v>
      </c>
    </row>
    <row r="84" spans="1:18" ht="13.5" customHeight="1">
      <c r="A84" s="318"/>
      <c r="B84" s="192" t="s">
        <v>550</v>
      </c>
      <c r="C84" s="228"/>
      <c r="D84" s="193">
        <v>8</v>
      </c>
      <c r="E84" s="185">
        <v>5</v>
      </c>
      <c r="F84" s="325">
        <v>0.6</v>
      </c>
      <c r="G84" s="408"/>
      <c r="H84" s="193">
        <v>40</v>
      </c>
      <c r="I84" s="185">
        <v>24</v>
      </c>
      <c r="J84" s="325">
        <v>0.6666666666666666</v>
      </c>
      <c r="K84" s="297"/>
      <c r="L84" s="193">
        <v>48</v>
      </c>
      <c r="M84" s="185">
        <v>29</v>
      </c>
      <c r="N84" s="325">
        <v>0.6551724137931034</v>
      </c>
      <c r="O84" s="320"/>
      <c r="P84" s="260">
        <v>40.49</v>
      </c>
      <c r="Q84" s="185">
        <v>24.49</v>
      </c>
      <c r="R84" s="328">
        <v>0.6666666666666666</v>
      </c>
    </row>
    <row r="85" spans="1:18" ht="12.75" customHeight="1">
      <c r="A85" s="318"/>
      <c r="B85" s="183" t="s">
        <v>536</v>
      </c>
      <c r="C85" s="183"/>
      <c r="D85" s="237">
        <v>211</v>
      </c>
      <c r="E85" s="411">
        <v>479</v>
      </c>
      <c r="F85" s="332">
        <v>-0.5594989561586639</v>
      </c>
      <c r="G85" s="408"/>
      <c r="H85" s="237">
        <v>196</v>
      </c>
      <c r="I85" s="411">
        <v>163</v>
      </c>
      <c r="J85" s="332">
        <v>0.20245398773006135</v>
      </c>
      <c r="K85" s="297"/>
      <c r="L85" s="237">
        <v>407</v>
      </c>
      <c r="M85" s="411">
        <v>642</v>
      </c>
      <c r="N85" s="332">
        <v>-0.3660436137071651</v>
      </c>
      <c r="O85" s="320"/>
      <c r="P85" s="268">
        <v>217.1</v>
      </c>
      <c r="Q85" s="411">
        <v>210.9</v>
      </c>
      <c r="R85" s="333">
        <v>0.02843601895734597</v>
      </c>
    </row>
    <row r="86" spans="1:18" ht="12.75" customHeight="1">
      <c r="A86" s="290"/>
      <c r="B86" s="144"/>
      <c r="C86" s="144"/>
      <c r="D86" s="394"/>
      <c r="E86" s="127"/>
      <c r="F86" s="341"/>
      <c r="G86" s="341"/>
      <c r="H86" s="394"/>
      <c r="I86" s="395"/>
      <c r="J86" s="341"/>
      <c r="K86" s="341"/>
      <c r="L86" s="394"/>
      <c r="M86" s="395"/>
      <c r="N86" s="341"/>
      <c r="O86" s="292"/>
      <c r="P86" s="412"/>
      <c r="Q86" s="395"/>
      <c r="R86" s="346"/>
    </row>
    <row r="87" spans="2:18" ht="12.75" customHeight="1">
      <c r="B87" s="183"/>
      <c r="C87" s="183"/>
      <c r="D87" s="246"/>
      <c r="E87" s="296"/>
      <c r="F87" s="297"/>
      <c r="G87" s="297"/>
      <c r="H87" s="249"/>
      <c r="I87" s="256"/>
      <c r="J87" s="297"/>
      <c r="K87" s="297"/>
      <c r="L87" s="297"/>
      <c r="M87" s="297"/>
      <c r="N87" s="297"/>
      <c r="O87" s="297"/>
      <c r="P87" s="297"/>
      <c r="Q87" s="297"/>
      <c r="R87" s="297"/>
    </row>
    <row r="88" spans="1:18" ht="12.75" customHeight="1">
      <c r="A88" s="398" t="s">
        <v>537</v>
      </c>
      <c r="B88" s="398"/>
      <c r="C88" s="147"/>
      <c r="D88" s="147"/>
      <c r="E88" s="350"/>
      <c r="F88" s="351"/>
      <c r="G88" s="147"/>
      <c r="H88" s="352"/>
      <c r="I88" s="352"/>
      <c r="J88" s="352"/>
      <c r="K88" s="350"/>
      <c r="L88" s="350"/>
      <c r="M88" s="353"/>
      <c r="N88" s="293"/>
      <c r="O88" s="297"/>
      <c r="P88" s="297"/>
      <c r="Q88" s="297"/>
      <c r="R88" s="297"/>
    </row>
    <row r="89" spans="1:15" ht="12.75" customHeight="1">
      <c r="A89" s="356"/>
      <c r="C89" s="183"/>
      <c r="D89" s="183"/>
      <c r="E89" s="348"/>
      <c r="F89" s="223"/>
      <c r="G89" s="190"/>
      <c r="H89" s="192"/>
      <c r="I89" s="192"/>
      <c r="J89" s="192"/>
      <c r="K89" s="334"/>
      <c r="L89" s="334"/>
      <c r="M89" s="335"/>
      <c r="N89" s="297"/>
      <c r="O89" s="297"/>
    </row>
    <row r="90" spans="1:15" ht="12.75" customHeight="1">
      <c r="A90" s="286"/>
      <c r="B90" s="347"/>
      <c r="C90" s="137"/>
      <c r="D90" s="137"/>
      <c r="E90" s="137"/>
      <c r="F90" s="413"/>
      <c r="G90" s="414"/>
      <c r="H90" s="415"/>
      <c r="I90" s="287"/>
      <c r="J90" s="287"/>
      <c r="K90" s="287"/>
      <c r="L90" s="416"/>
      <c r="M90" s="417"/>
      <c r="N90" s="391"/>
      <c r="O90" s="418"/>
    </row>
    <row r="91" spans="1:15" s="316" customFormat="1" ht="12.75" customHeight="1">
      <c r="A91" s="167"/>
      <c r="B91" s="315"/>
      <c r="C91" s="168"/>
      <c r="D91" s="168"/>
      <c r="E91" s="168"/>
      <c r="F91" s="419"/>
      <c r="G91" s="420"/>
      <c r="H91" s="169"/>
      <c r="I91" s="421"/>
      <c r="J91" s="421"/>
      <c r="K91" s="421"/>
      <c r="L91" s="169" t="s">
        <v>465</v>
      </c>
      <c r="M91" s="169" t="s">
        <v>466</v>
      </c>
      <c r="N91" s="170" t="s">
        <v>467</v>
      </c>
      <c r="O91" s="422"/>
    </row>
    <row r="92" spans="1:15" s="316" customFormat="1" ht="12.75" customHeight="1">
      <c r="A92" s="167"/>
      <c r="B92" s="315"/>
      <c r="C92" s="168"/>
      <c r="D92" s="168"/>
      <c r="E92" s="423"/>
      <c r="F92" s="424"/>
      <c r="G92" s="425"/>
      <c r="H92" s="421"/>
      <c r="I92" s="421"/>
      <c r="J92" s="421"/>
      <c r="K92" s="421"/>
      <c r="L92" s="169" t="s">
        <v>19</v>
      </c>
      <c r="M92" s="169" t="s">
        <v>19</v>
      </c>
      <c r="N92" s="170"/>
      <c r="O92" s="422"/>
    </row>
    <row r="93" spans="1:15" ht="12.75" customHeight="1">
      <c r="A93" s="318"/>
      <c r="B93" s="183" t="s">
        <v>538</v>
      </c>
      <c r="C93" s="183"/>
      <c r="D93" s="183"/>
      <c r="E93" s="334"/>
      <c r="F93" s="335"/>
      <c r="G93" s="426"/>
      <c r="H93" s="192"/>
      <c r="I93" s="192"/>
      <c r="J93" s="192"/>
      <c r="K93" s="192"/>
      <c r="L93" s="348"/>
      <c r="M93" s="427"/>
      <c r="N93" s="325"/>
      <c r="O93" s="428"/>
    </row>
    <row r="94" spans="1:15" ht="12.75" customHeight="1">
      <c r="A94" s="318"/>
      <c r="B94" s="319"/>
      <c r="C94" s="192" t="s">
        <v>97</v>
      </c>
      <c r="D94" s="183"/>
      <c r="E94" s="334"/>
      <c r="F94" s="335"/>
      <c r="G94" s="426"/>
      <c r="H94" s="192"/>
      <c r="I94" s="192"/>
      <c r="J94" s="192"/>
      <c r="K94" s="192"/>
      <c r="L94" s="193">
        <v>7411</v>
      </c>
      <c r="M94" s="427">
        <v>6014</v>
      </c>
      <c r="N94" s="325">
        <v>0.2322913202527436</v>
      </c>
      <c r="O94" s="428"/>
    </row>
    <row r="95" spans="1:15" ht="12.75" customHeight="1">
      <c r="A95" s="318"/>
      <c r="B95" s="319"/>
      <c r="C95" s="192" t="s">
        <v>539</v>
      </c>
      <c r="D95" s="183"/>
      <c r="E95" s="334"/>
      <c r="F95" s="335"/>
      <c r="G95" s="426"/>
      <c r="H95" s="192"/>
      <c r="I95" s="192"/>
      <c r="J95" s="192"/>
      <c r="K95" s="192"/>
      <c r="L95" s="193">
        <v>256</v>
      </c>
      <c r="M95" s="427">
        <v>342</v>
      </c>
      <c r="N95" s="325">
        <v>-0.25146198830409355</v>
      </c>
      <c r="O95" s="428"/>
    </row>
    <row r="96" spans="1:15" ht="12.75" customHeight="1">
      <c r="A96" s="318"/>
      <c r="B96" s="183" t="s">
        <v>540</v>
      </c>
      <c r="C96" s="183"/>
      <c r="D96" s="183"/>
      <c r="E96" s="334"/>
      <c r="F96" s="335"/>
      <c r="G96" s="426"/>
      <c r="H96" s="192"/>
      <c r="I96" s="192"/>
      <c r="J96" s="192"/>
      <c r="K96" s="192"/>
      <c r="L96" s="237">
        <v>7667</v>
      </c>
      <c r="M96" s="429">
        <v>6356</v>
      </c>
      <c r="N96" s="332">
        <v>0.20626179987413468</v>
      </c>
      <c r="O96" s="428"/>
    </row>
    <row r="97" spans="1:15" ht="6.75" customHeight="1">
      <c r="A97" s="318"/>
      <c r="B97" s="319"/>
      <c r="C97" s="183"/>
      <c r="D97" s="183"/>
      <c r="E97" s="334"/>
      <c r="F97" s="335"/>
      <c r="G97" s="426"/>
      <c r="H97" s="192"/>
      <c r="I97" s="192"/>
      <c r="J97" s="192"/>
      <c r="K97" s="192"/>
      <c r="L97" s="348"/>
      <c r="M97" s="427"/>
      <c r="N97" s="325"/>
      <c r="O97" s="428"/>
    </row>
    <row r="98" spans="1:15" ht="12.75" customHeight="1">
      <c r="A98" s="318"/>
      <c r="B98" s="319"/>
      <c r="C98" s="192" t="s">
        <v>567</v>
      </c>
      <c r="D98" s="183"/>
      <c r="E98" s="334"/>
      <c r="F98" s="335"/>
      <c r="G98" s="426"/>
      <c r="H98" s="192"/>
      <c r="I98" s="192"/>
      <c r="J98" s="192"/>
      <c r="K98" s="192"/>
      <c r="L98" s="193">
        <v>2388</v>
      </c>
      <c r="M98" s="427">
        <v>2468</v>
      </c>
      <c r="N98" s="325">
        <v>-0.03241491085899514</v>
      </c>
      <c r="O98" s="428"/>
    </row>
    <row r="99" spans="1:15" ht="12.75" customHeight="1">
      <c r="A99" s="318"/>
      <c r="B99" s="319"/>
      <c r="C99" s="192" t="s">
        <v>541</v>
      </c>
      <c r="D99" s="183"/>
      <c r="E99" s="334"/>
      <c r="F99" s="335"/>
      <c r="G99" s="426"/>
      <c r="H99" s="192"/>
      <c r="I99" s="192"/>
      <c r="J99" s="192"/>
      <c r="K99" s="192"/>
      <c r="L99" s="193">
        <v>666</v>
      </c>
      <c r="M99" s="427">
        <v>542</v>
      </c>
      <c r="N99" s="325">
        <v>0.22878228782287824</v>
      </c>
      <c r="O99" s="428"/>
    </row>
    <row r="100" spans="1:15" ht="12.75" customHeight="1">
      <c r="A100" s="318"/>
      <c r="B100" s="319"/>
      <c r="C100" s="192" t="s">
        <v>542</v>
      </c>
      <c r="D100" s="183"/>
      <c r="E100" s="334"/>
      <c r="F100" s="335"/>
      <c r="G100" s="426"/>
      <c r="H100" s="192"/>
      <c r="I100" s="192"/>
      <c r="J100" s="192"/>
      <c r="K100" s="192"/>
      <c r="L100" s="193">
        <v>2121</v>
      </c>
      <c r="M100" s="427">
        <v>1564</v>
      </c>
      <c r="N100" s="325">
        <v>0.3561381074168798</v>
      </c>
      <c r="O100" s="428"/>
    </row>
    <row r="101" spans="1:15" ht="12.75" customHeight="1">
      <c r="A101" s="318"/>
      <c r="B101" s="183" t="s">
        <v>543</v>
      </c>
      <c r="C101" s="183"/>
      <c r="D101" s="183"/>
      <c r="E101" s="334"/>
      <c r="F101" s="335"/>
      <c r="G101" s="426"/>
      <c r="H101" s="192"/>
      <c r="I101" s="192"/>
      <c r="J101" s="192"/>
      <c r="K101" s="192"/>
      <c r="L101" s="237">
        <v>5175</v>
      </c>
      <c r="M101" s="429">
        <v>4574</v>
      </c>
      <c r="N101" s="332">
        <v>0.13139484040227373</v>
      </c>
      <c r="O101" s="428"/>
    </row>
    <row r="102" spans="1:15" ht="7.5" customHeight="1">
      <c r="A102" s="318"/>
      <c r="B102" s="319"/>
      <c r="C102" s="183"/>
      <c r="D102" s="183"/>
      <c r="E102" s="334"/>
      <c r="F102" s="335"/>
      <c r="G102" s="426"/>
      <c r="H102" s="192"/>
      <c r="I102" s="192"/>
      <c r="J102" s="192"/>
      <c r="K102" s="192"/>
      <c r="L102" s="190"/>
      <c r="M102" s="190"/>
      <c r="N102" s="408"/>
      <c r="O102" s="428"/>
    </row>
    <row r="103" spans="1:15" ht="12.75" customHeight="1">
      <c r="A103" s="318"/>
      <c r="B103" s="183" t="s">
        <v>544</v>
      </c>
      <c r="C103" s="183"/>
      <c r="D103" s="183"/>
      <c r="E103" s="334"/>
      <c r="F103" s="335"/>
      <c r="G103" s="426"/>
      <c r="H103" s="192"/>
      <c r="I103" s="192"/>
      <c r="J103" s="192"/>
      <c r="K103" s="192"/>
      <c r="L103" s="193"/>
      <c r="M103" s="190"/>
      <c r="N103" s="408"/>
      <c r="O103" s="428"/>
    </row>
    <row r="104" spans="1:15" ht="12.75" customHeight="1">
      <c r="A104" s="318"/>
      <c r="B104" s="319"/>
      <c r="C104" s="228" t="s">
        <v>540</v>
      </c>
      <c r="D104" s="228"/>
      <c r="E104" s="256"/>
      <c r="F104" s="256"/>
      <c r="G104" s="256"/>
      <c r="H104" s="256"/>
      <c r="I104" s="430"/>
      <c r="J104" s="192"/>
      <c r="K104" s="192"/>
      <c r="L104" s="193">
        <v>668</v>
      </c>
      <c r="M104" s="427">
        <v>535</v>
      </c>
      <c r="N104" s="325">
        <v>0.2485981308411215</v>
      </c>
      <c r="O104" s="428"/>
    </row>
    <row r="105" spans="1:15" ht="12.75" customHeight="1">
      <c r="A105" s="318"/>
      <c r="B105" s="319"/>
      <c r="C105" s="228" t="s">
        <v>545</v>
      </c>
      <c r="D105" s="228"/>
      <c r="E105" s="256"/>
      <c r="F105" s="256"/>
      <c r="G105" s="256"/>
      <c r="H105" s="256"/>
      <c r="I105" s="192"/>
      <c r="J105" s="192"/>
      <c r="K105" s="192"/>
      <c r="L105" s="193">
        <v>685</v>
      </c>
      <c r="M105" s="427">
        <v>732</v>
      </c>
      <c r="N105" s="325">
        <v>-0.06420765027322405</v>
      </c>
      <c r="O105" s="428"/>
    </row>
    <row r="106" spans="1:15" ht="6.75" customHeight="1">
      <c r="A106" s="290"/>
      <c r="B106" s="431"/>
      <c r="C106" s="431"/>
      <c r="D106" s="431"/>
      <c r="E106" s="126"/>
      <c r="F106" s="127"/>
      <c r="G106" s="341"/>
      <c r="H106" s="432"/>
      <c r="I106" s="432"/>
      <c r="J106" s="432"/>
      <c r="K106" s="432"/>
      <c r="L106" s="127"/>
      <c r="M106" s="127"/>
      <c r="N106" s="127"/>
      <c r="O106" s="433"/>
    </row>
    <row r="107" ht="12.75" customHeight="1"/>
    <row r="108" spans="2:18" ht="12.75" customHeight="1">
      <c r="B108" s="133" t="s">
        <v>495</v>
      </c>
      <c r="C108" s="133"/>
      <c r="Q108" s="297"/>
      <c r="R108" s="297"/>
    </row>
    <row r="109" spans="2:18" ht="12.75" customHeight="1">
      <c r="B109" s="133"/>
      <c r="C109" s="133"/>
      <c r="Q109" s="297"/>
      <c r="R109" s="297"/>
    </row>
    <row r="110" spans="2:18" ht="15" customHeight="1">
      <c r="B110" s="434" t="s">
        <v>551</v>
      </c>
      <c r="C110" s="435"/>
      <c r="Q110" s="297"/>
      <c r="R110" s="297"/>
    </row>
    <row r="111" spans="2:18" ht="15" customHeight="1">
      <c r="B111" s="434" t="s">
        <v>552</v>
      </c>
      <c r="C111" s="435"/>
      <c r="Q111" s="297"/>
      <c r="R111" s="297"/>
    </row>
    <row r="112" spans="2:18" ht="15" customHeight="1">
      <c r="B112" s="434" t="s">
        <v>566</v>
      </c>
      <c r="C112" s="435"/>
      <c r="Q112" s="297"/>
      <c r="R112" s="297"/>
    </row>
    <row r="113" spans="2:16" ht="15" customHeight="1">
      <c r="B113" s="280" t="s">
        <v>553</v>
      </c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133"/>
    </row>
    <row r="114" ht="15" customHeight="1">
      <c r="B114" s="280" t="s">
        <v>554</v>
      </c>
    </row>
    <row r="115" ht="14.25">
      <c r="B115" s="280" t="s">
        <v>555</v>
      </c>
    </row>
    <row r="116" ht="14.25">
      <c r="B116" s="280"/>
    </row>
    <row r="117" ht="14.25">
      <c r="B117" s="280"/>
    </row>
  </sheetData>
  <mergeCells count="4">
    <mergeCell ref="P73:R73"/>
    <mergeCell ref="L73:N73"/>
    <mergeCell ref="D73:F73"/>
    <mergeCell ref="H73:J73"/>
  </mergeCells>
  <printOptions/>
  <pageMargins left="0.7480314960629921" right="0.7480314960629921" top="0.7086614173228347" bottom="0.4724409448818898" header="0.5118110236220472" footer="0.5118110236220472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6" max="6" width="14.57421875" style="0" customWidth="1"/>
    <col min="7" max="9" width="10.7109375" style="0" customWidth="1"/>
    <col min="10" max="10" width="12.28125" style="0" customWidth="1"/>
    <col min="11" max="11" width="10.7109375" style="0" customWidth="1"/>
    <col min="12" max="12" width="12.00390625" style="0" customWidth="1"/>
    <col min="13" max="13" width="6.140625" style="0" customWidth="1"/>
  </cols>
  <sheetData>
    <row r="1" spans="1:12" ht="12.75">
      <c r="A1" t="s">
        <v>309</v>
      </c>
      <c r="L1" s="6" t="s">
        <v>273</v>
      </c>
    </row>
    <row r="3" ht="12.75">
      <c r="A3" s="23" t="s">
        <v>242</v>
      </c>
    </row>
    <row r="4" ht="12.75">
      <c r="A4" s="23"/>
    </row>
    <row r="5" ht="12.75">
      <c r="A5" s="8" t="s">
        <v>127</v>
      </c>
    </row>
    <row r="7" spans="7:14" ht="12.75">
      <c r="G7" s="3"/>
      <c r="H7" s="3"/>
      <c r="I7" s="3"/>
      <c r="J7" s="3"/>
      <c r="K7" s="29" t="s">
        <v>110</v>
      </c>
      <c r="L7" s="3"/>
      <c r="M7" s="3"/>
      <c r="N7" s="3"/>
    </row>
    <row r="8" spans="7:14" ht="12.75">
      <c r="G8" s="3"/>
      <c r="H8" s="3"/>
      <c r="I8" s="3"/>
      <c r="J8" s="3"/>
      <c r="K8" s="29" t="s">
        <v>111</v>
      </c>
      <c r="L8" s="3"/>
      <c r="M8" s="3"/>
      <c r="N8" s="3"/>
    </row>
    <row r="9" spans="1:14" ht="12.75">
      <c r="A9" s="4" t="s">
        <v>319</v>
      </c>
      <c r="G9" s="3"/>
      <c r="H9" s="3"/>
      <c r="I9" s="3"/>
      <c r="J9" s="29" t="s">
        <v>117</v>
      </c>
      <c r="K9" s="29" t="s">
        <v>112</v>
      </c>
      <c r="L9" s="29" t="s">
        <v>113</v>
      </c>
      <c r="M9" s="3"/>
      <c r="N9" s="29" t="s">
        <v>113</v>
      </c>
    </row>
    <row r="10" spans="7:14" ht="12.75">
      <c r="G10" s="29" t="s">
        <v>32</v>
      </c>
      <c r="H10" s="29" t="s">
        <v>24</v>
      </c>
      <c r="I10" s="29" t="s">
        <v>66</v>
      </c>
      <c r="J10" s="29" t="s">
        <v>104</v>
      </c>
      <c r="K10" s="29" t="s">
        <v>104</v>
      </c>
      <c r="L10" s="29" t="s">
        <v>114</v>
      </c>
      <c r="M10" s="3"/>
      <c r="N10" s="29" t="s">
        <v>114</v>
      </c>
    </row>
    <row r="11" spans="7:14" ht="12.75">
      <c r="G11" s="29"/>
      <c r="H11" s="29"/>
      <c r="I11" s="29"/>
      <c r="J11" s="29"/>
      <c r="K11" s="29"/>
      <c r="L11" s="29"/>
      <c r="M11" s="3"/>
      <c r="N11" s="3"/>
    </row>
    <row r="12" spans="7:14" ht="12.75">
      <c r="G12" s="29" t="s">
        <v>265</v>
      </c>
      <c r="H12" s="29"/>
      <c r="I12" s="29"/>
      <c r="J12" s="29" t="s">
        <v>13</v>
      </c>
      <c r="K12" s="29"/>
      <c r="L12" s="29"/>
      <c r="M12" s="3"/>
      <c r="N12" s="29" t="s">
        <v>267</v>
      </c>
    </row>
    <row r="13" spans="1:14" ht="12.75">
      <c r="A13" s="23" t="s">
        <v>277</v>
      </c>
      <c r="B13" s="3"/>
      <c r="C13" s="3"/>
      <c r="D13" s="3"/>
      <c r="E13" s="3"/>
      <c r="F13" s="3"/>
      <c r="G13" s="29" t="s">
        <v>266</v>
      </c>
      <c r="H13" s="29" t="s">
        <v>251</v>
      </c>
      <c r="I13" s="29" t="s">
        <v>251</v>
      </c>
      <c r="J13" s="29" t="s">
        <v>266</v>
      </c>
      <c r="K13" s="29" t="s">
        <v>251</v>
      </c>
      <c r="L13" s="29" t="s">
        <v>251</v>
      </c>
      <c r="M13" s="3"/>
      <c r="N13" s="29" t="s">
        <v>266</v>
      </c>
    </row>
    <row r="14" spans="1:14" ht="12.75">
      <c r="A14" s="16" t="s">
        <v>280</v>
      </c>
      <c r="B14" s="79"/>
      <c r="C14" s="79"/>
      <c r="D14" s="79"/>
      <c r="E14" s="79"/>
      <c r="F14" s="79"/>
      <c r="G14" s="87" t="s">
        <v>19</v>
      </c>
      <c r="H14" s="87" t="s">
        <v>19</v>
      </c>
      <c r="I14" s="87" t="s">
        <v>19</v>
      </c>
      <c r="J14" s="87" t="s">
        <v>19</v>
      </c>
      <c r="K14" s="87" t="s">
        <v>19</v>
      </c>
      <c r="L14" s="87" t="s">
        <v>115</v>
      </c>
      <c r="M14" s="3"/>
      <c r="N14" s="87" t="s">
        <v>115</v>
      </c>
    </row>
    <row r="16" ht="12.75">
      <c r="A16" t="s">
        <v>135</v>
      </c>
    </row>
    <row r="17" spans="1:14" ht="12.75">
      <c r="A17" t="s">
        <v>425</v>
      </c>
      <c r="G17" s="67">
        <v>653</v>
      </c>
      <c r="H17" s="67">
        <v>-202</v>
      </c>
      <c r="I17" s="67">
        <f>SUM(G17:H17)</f>
        <v>451</v>
      </c>
      <c r="J17" s="67">
        <v>10</v>
      </c>
      <c r="K17" s="67">
        <f>SUM(I17:J17)</f>
        <v>461</v>
      </c>
      <c r="L17" s="84">
        <v>23.4</v>
      </c>
      <c r="N17">
        <v>23.4</v>
      </c>
    </row>
    <row r="18" spans="7:12" ht="12.75">
      <c r="G18" s="67"/>
      <c r="H18" s="67"/>
      <c r="I18" s="67"/>
      <c r="J18" s="67"/>
      <c r="K18" s="67"/>
      <c r="L18" s="67"/>
    </row>
    <row r="19" spans="1:14" ht="12.75">
      <c r="A19" t="s">
        <v>116</v>
      </c>
      <c r="G19" s="67">
        <v>-47</v>
      </c>
      <c r="H19" s="86" t="s">
        <v>361</v>
      </c>
      <c r="I19" s="67">
        <f>SUM(G19:H19)</f>
        <v>-47</v>
      </c>
      <c r="J19" s="86" t="s">
        <v>363</v>
      </c>
      <c r="K19" s="67">
        <f>SUM(I19:J19)</f>
        <v>-47</v>
      </c>
      <c r="L19" s="84">
        <f>(K19/1976)*100</f>
        <v>-2.3785425101214575</v>
      </c>
      <c r="N19" s="101" t="s">
        <v>317</v>
      </c>
    </row>
    <row r="20" spans="7:12" ht="12.75">
      <c r="G20" s="67"/>
      <c r="H20" s="67"/>
      <c r="I20" s="67"/>
      <c r="J20" s="67"/>
      <c r="K20" s="67"/>
      <c r="L20" s="67"/>
    </row>
    <row r="21" spans="1:12" ht="12.75">
      <c r="A21" t="s">
        <v>312</v>
      </c>
      <c r="G21" s="67"/>
      <c r="H21" s="67"/>
      <c r="I21" s="67"/>
      <c r="J21" s="67"/>
      <c r="K21" s="67"/>
      <c r="L21" s="67"/>
    </row>
    <row r="22" spans="1:12" ht="12.75">
      <c r="A22" t="s">
        <v>187</v>
      </c>
      <c r="G22" s="67"/>
      <c r="H22" s="67"/>
      <c r="I22" s="67"/>
      <c r="J22" s="67"/>
      <c r="K22" s="67"/>
      <c r="L22" s="67"/>
    </row>
    <row r="23" spans="1:14" ht="12.75">
      <c r="A23" t="s">
        <v>569</v>
      </c>
      <c r="G23" s="67">
        <v>-580</v>
      </c>
      <c r="H23" s="67">
        <v>173</v>
      </c>
      <c r="I23" s="67">
        <f>SUM(G23:H23)</f>
        <v>-407</v>
      </c>
      <c r="J23" s="67">
        <v>9</v>
      </c>
      <c r="K23" s="67">
        <f>SUM(I23:J23)</f>
        <v>-398</v>
      </c>
      <c r="L23" s="84">
        <v>-20.1</v>
      </c>
      <c r="N23" s="101" t="s">
        <v>316</v>
      </c>
    </row>
    <row r="24" spans="7:12" ht="12.75">
      <c r="G24" s="67"/>
      <c r="H24" s="67"/>
      <c r="I24" s="67"/>
      <c r="J24" s="67"/>
      <c r="K24" s="67"/>
      <c r="L24" s="67"/>
    </row>
    <row r="25" spans="1:14" ht="12.75">
      <c r="A25" t="s">
        <v>570</v>
      </c>
      <c r="G25" s="67">
        <v>338</v>
      </c>
      <c r="H25" s="67">
        <v>-98</v>
      </c>
      <c r="I25" s="67">
        <f>SUM(G25:H25)</f>
        <v>240</v>
      </c>
      <c r="J25" s="86" t="s">
        <v>363</v>
      </c>
      <c r="K25" s="67">
        <f>SUM(I25:J25)</f>
        <v>240</v>
      </c>
      <c r="L25" s="84">
        <f>(K25/1976)*100</f>
        <v>12.145748987854251</v>
      </c>
      <c r="N25">
        <v>12.1</v>
      </c>
    </row>
    <row r="26" spans="7:12" ht="12.75">
      <c r="G26" s="67"/>
      <c r="H26" s="67"/>
      <c r="I26" s="67"/>
      <c r="J26" s="67"/>
      <c r="K26" s="67"/>
      <c r="L26" s="67"/>
    </row>
    <row r="27" spans="1:14" ht="12.75">
      <c r="A27" t="s">
        <v>136</v>
      </c>
      <c r="G27" s="69">
        <f>SUM(G17:G25)</f>
        <v>364</v>
      </c>
      <c r="H27" s="69">
        <f>SUM(H17:H25)</f>
        <v>-127</v>
      </c>
      <c r="I27" s="69">
        <f>SUM(I17:I25)</f>
        <v>237</v>
      </c>
      <c r="J27" s="69">
        <f>SUM(J17:J25)</f>
        <v>19</v>
      </c>
      <c r="K27" s="69">
        <f>SUM(K17:K25)</f>
        <v>256</v>
      </c>
      <c r="L27" s="85">
        <v>13</v>
      </c>
      <c r="N27" s="92">
        <v>12.7</v>
      </c>
    </row>
    <row r="28" spans="7:12" ht="12.75">
      <c r="G28" s="67"/>
      <c r="H28" s="67"/>
      <c r="I28" s="67"/>
      <c r="J28" s="67"/>
      <c r="K28" s="67"/>
      <c r="L28" s="67"/>
    </row>
    <row r="29" spans="1:12" ht="12.75">
      <c r="A29" s="7" t="s">
        <v>119</v>
      </c>
      <c r="G29" s="67"/>
      <c r="H29" s="67"/>
      <c r="I29" s="67"/>
      <c r="J29" s="67"/>
      <c r="K29" s="67"/>
      <c r="L29" s="71"/>
    </row>
    <row r="30" ht="12.75">
      <c r="L30" s="9"/>
    </row>
    <row r="31" spans="1:2" ht="12.75">
      <c r="A31" t="s">
        <v>278</v>
      </c>
      <c r="B31" t="s">
        <v>426</v>
      </c>
    </row>
    <row r="33" spans="1:2" ht="12.75">
      <c r="A33" t="s">
        <v>279</v>
      </c>
      <c r="B33" t="s">
        <v>427</v>
      </c>
    </row>
    <row r="35" spans="1:2" ht="12.75">
      <c r="A35" t="s">
        <v>318</v>
      </c>
      <c r="B35" t="s">
        <v>314</v>
      </c>
    </row>
    <row r="36" ht="12.75">
      <c r="B36" t="s">
        <v>382</v>
      </c>
    </row>
    <row r="37" ht="12.75">
      <c r="B37" t="s">
        <v>230</v>
      </c>
    </row>
    <row r="38" ht="12.75">
      <c r="B38" t="s">
        <v>315</v>
      </c>
    </row>
    <row r="39" ht="12.75">
      <c r="B39" t="s">
        <v>358</v>
      </c>
    </row>
  </sheetData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7" max="7" width="13.00390625" style="0" customWidth="1"/>
    <col min="8" max="8" width="11.57421875" style="0" customWidth="1"/>
    <col min="9" max="9" width="15.00390625" style="0" customWidth="1"/>
    <col min="10" max="10" width="12.57421875" style="0" customWidth="1"/>
    <col min="11" max="11" width="14.57421875" style="0" customWidth="1"/>
  </cols>
  <sheetData>
    <row r="1" spans="1:11" ht="12.75">
      <c r="A1" t="s">
        <v>309</v>
      </c>
      <c r="J1" s="7"/>
      <c r="K1" s="7" t="s">
        <v>191</v>
      </c>
    </row>
    <row r="3" ht="12.75">
      <c r="A3" s="23" t="s">
        <v>242</v>
      </c>
    </row>
    <row r="4" ht="12.75">
      <c r="A4" s="23"/>
    </row>
    <row r="5" ht="12.75">
      <c r="A5" s="8" t="s">
        <v>127</v>
      </c>
    </row>
    <row r="8" spans="1:10" ht="12.75">
      <c r="A8" s="16" t="s">
        <v>281</v>
      </c>
      <c r="B8" s="6"/>
      <c r="C8" s="6"/>
      <c r="D8" s="6"/>
      <c r="E8" s="6"/>
      <c r="F8" s="6"/>
      <c r="G8" s="6"/>
      <c r="H8" s="6"/>
      <c r="I8" s="6"/>
      <c r="J8" s="5"/>
    </row>
    <row r="9" spans="10:11" ht="12.75">
      <c r="J9" s="107"/>
      <c r="K9" s="107"/>
    </row>
    <row r="10" spans="1:10" ht="12.75">
      <c r="A10" s="8" t="s">
        <v>352</v>
      </c>
      <c r="B10" s="5"/>
      <c r="C10" s="5"/>
      <c r="D10" s="5"/>
      <c r="E10" s="5"/>
      <c r="F10" s="5"/>
      <c r="G10" s="5"/>
      <c r="H10" s="5"/>
      <c r="I10" s="5"/>
      <c r="J10" s="5"/>
    </row>
    <row r="12" ht="12.75">
      <c r="A12" t="s">
        <v>571</v>
      </c>
    </row>
    <row r="13" ht="12.75">
      <c r="A13" t="s">
        <v>572</v>
      </c>
    </row>
    <row r="16" spans="9:11" ht="12.75">
      <c r="I16" s="29" t="s">
        <v>349</v>
      </c>
      <c r="J16" s="29" t="s">
        <v>349</v>
      </c>
      <c r="K16" s="29" t="s">
        <v>350</v>
      </c>
    </row>
    <row r="17" spans="1:11" ht="12.75">
      <c r="A17" s="2" t="s">
        <v>166</v>
      </c>
      <c r="I17" s="3">
        <v>2002</v>
      </c>
      <c r="J17" s="3">
        <v>2001</v>
      </c>
      <c r="K17" s="3">
        <v>2001</v>
      </c>
    </row>
    <row r="18" spans="9:11" ht="12.75">
      <c r="I18" s="3"/>
      <c r="J18" s="3"/>
      <c r="K18" s="3"/>
    </row>
    <row r="19" spans="1:11" ht="12.75">
      <c r="A19" t="s">
        <v>577</v>
      </c>
      <c r="I19" s="3"/>
      <c r="J19" s="3"/>
      <c r="K19" s="3"/>
    </row>
    <row r="20" spans="9:11" ht="12.75">
      <c r="I20" s="3"/>
      <c r="J20" s="3"/>
      <c r="K20" s="3"/>
    </row>
    <row r="21" spans="2:11" ht="12.75">
      <c r="B21" t="s">
        <v>55</v>
      </c>
      <c r="I21" s="112">
        <v>0.075</v>
      </c>
      <c r="J21" s="112">
        <v>0.08</v>
      </c>
      <c r="K21" s="112">
        <v>0.075</v>
      </c>
    </row>
    <row r="22" spans="2:11" ht="12.75">
      <c r="B22" t="s">
        <v>56</v>
      </c>
      <c r="I22" s="112" t="s">
        <v>308</v>
      </c>
      <c r="J22" s="112">
        <v>0.08</v>
      </c>
      <c r="K22" s="29" t="s">
        <v>308</v>
      </c>
    </row>
    <row r="23" spans="2:11" ht="12.75">
      <c r="B23" t="s">
        <v>57</v>
      </c>
      <c r="I23" s="112">
        <v>0.075</v>
      </c>
      <c r="J23" s="112">
        <v>0.08</v>
      </c>
      <c r="K23" s="112">
        <v>0.075</v>
      </c>
    </row>
    <row r="24" spans="2:11" ht="12.75">
      <c r="B24" t="s">
        <v>58</v>
      </c>
      <c r="I24" s="112">
        <v>0.05</v>
      </c>
      <c r="J24" s="112">
        <v>0.06</v>
      </c>
      <c r="K24" s="112">
        <v>0.05</v>
      </c>
    </row>
    <row r="25" spans="2:11" ht="12.75">
      <c r="B25" t="s">
        <v>59</v>
      </c>
      <c r="I25" s="112">
        <v>0.06</v>
      </c>
      <c r="J25" s="112">
        <v>0.07</v>
      </c>
      <c r="K25" s="112">
        <v>0.06</v>
      </c>
    </row>
    <row r="26" spans="9:11" ht="12.75">
      <c r="I26" s="113"/>
      <c r="J26" s="113"/>
      <c r="K26" s="3"/>
    </row>
    <row r="27" spans="2:11" ht="12.75">
      <c r="B27" t="s">
        <v>60</v>
      </c>
      <c r="I27" s="113"/>
      <c r="J27" s="113"/>
      <c r="K27" s="3"/>
    </row>
    <row r="28" spans="2:11" ht="12.75">
      <c r="B28" t="s">
        <v>188</v>
      </c>
      <c r="I28" s="112">
        <v>0.071</v>
      </c>
      <c r="J28" s="112">
        <v>0.08</v>
      </c>
      <c r="K28" s="112">
        <v>0.071</v>
      </c>
    </row>
    <row r="29" spans="9:11" ht="12.75">
      <c r="I29" s="113"/>
      <c r="J29" s="113"/>
      <c r="K29" s="3"/>
    </row>
    <row r="30" spans="2:11" ht="12.75">
      <c r="B30" t="s">
        <v>62</v>
      </c>
      <c r="I30" s="112">
        <v>0.026</v>
      </c>
      <c r="J30" s="112">
        <v>0.025</v>
      </c>
      <c r="K30" s="112">
        <v>0.026</v>
      </c>
    </row>
    <row r="31" spans="9:11" ht="12.75">
      <c r="I31" s="113"/>
      <c r="J31" s="113"/>
      <c r="K31" s="3"/>
    </row>
    <row r="32" spans="1:11" ht="12.75">
      <c r="A32" t="s">
        <v>578</v>
      </c>
      <c r="I32" s="113"/>
      <c r="J32" s="113"/>
      <c r="K32" s="3"/>
    </row>
    <row r="33" spans="9:11" ht="12.75">
      <c r="I33" s="113"/>
      <c r="J33" s="113"/>
      <c r="K33" s="3"/>
    </row>
    <row r="34" spans="2:11" ht="12.75">
      <c r="B34" t="s">
        <v>63</v>
      </c>
      <c r="I34" s="112">
        <v>0.071</v>
      </c>
      <c r="J34" s="112">
        <v>0.08</v>
      </c>
      <c r="K34" s="112">
        <v>0.071</v>
      </c>
    </row>
    <row r="35" spans="2:11" ht="12.75">
      <c r="B35" t="s">
        <v>64</v>
      </c>
      <c r="I35" s="112">
        <v>0.063</v>
      </c>
      <c r="J35" s="112">
        <v>0.074</v>
      </c>
      <c r="K35" s="112">
        <v>0.063</v>
      </c>
    </row>
    <row r="36" spans="9:11" ht="12.75">
      <c r="I36" s="113"/>
      <c r="J36" s="113"/>
      <c r="K36" s="3"/>
    </row>
    <row r="37" spans="1:11" ht="12.75">
      <c r="A37" t="s">
        <v>65</v>
      </c>
      <c r="I37" s="112">
        <v>0.077</v>
      </c>
      <c r="J37" s="112">
        <v>0.085</v>
      </c>
      <c r="K37" s="112">
        <v>0.077</v>
      </c>
    </row>
    <row r="38" spans="9:11" ht="12.75">
      <c r="I38" s="112"/>
      <c r="J38" s="112"/>
      <c r="K38" s="112"/>
    </row>
    <row r="39" spans="9:11" ht="12.75">
      <c r="I39" s="113"/>
      <c r="J39" s="113"/>
      <c r="K39" s="3"/>
    </row>
    <row r="40" spans="1:11" ht="12.75">
      <c r="A40" s="2" t="s">
        <v>168</v>
      </c>
      <c r="I40" s="3"/>
      <c r="J40" s="113"/>
      <c r="K40" s="3"/>
    </row>
    <row r="41" spans="1:11" ht="12.75">
      <c r="A41" s="10"/>
      <c r="I41" s="3"/>
      <c r="J41" s="113"/>
      <c r="K41" s="3"/>
    </row>
    <row r="42" spans="1:11" ht="12.75">
      <c r="A42" t="s">
        <v>282</v>
      </c>
      <c r="I42" s="112">
        <v>0.077</v>
      </c>
      <c r="J42" s="112">
        <v>0.085</v>
      </c>
      <c r="K42" s="112">
        <v>0.077</v>
      </c>
    </row>
    <row r="43" spans="9:11" ht="12.75">
      <c r="I43" s="113"/>
      <c r="J43" s="113"/>
      <c r="K43" s="3"/>
    </row>
    <row r="44" spans="9:11" ht="12.75">
      <c r="I44" s="113"/>
      <c r="J44" s="113"/>
      <c r="K44" s="3"/>
    </row>
    <row r="45" spans="1:11" ht="12.75">
      <c r="A45" s="2" t="s">
        <v>428</v>
      </c>
      <c r="I45" s="113"/>
      <c r="J45" s="113"/>
      <c r="K45" s="3"/>
    </row>
    <row r="46" spans="9:11" ht="12.75">
      <c r="I46" s="113"/>
      <c r="J46" s="113"/>
      <c r="K46" s="3"/>
    </row>
    <row r="47" spans="1:11" ht="12.75">
      <c r="A47" t="s">
        <v>353</v>
      </c>
      <c r="I47" s="120">
        <v>0.0175</v>
      </c>
      <c r="J47" s="112">
        <v>0.019</v>
      </c>
      <c r="K47" s="120">
        <v>0.0175</v>
      </c>
    </row>
    <row r="48" spans="9:11" ht="12.75">
      <c r="I48" s="113"/>
      <c r="J48" s="113"/>
      <c r="K48" s="113"/>
    </row>
    <row r="49" spans="1:11" ht="12.75">
      <c r="A49" t="s">
        <v>65</v>
      </c>
      <c r="I49" s="112">
        <v>0.075</v>
      </c>
      <c r="J49" s="112">
        <v>0.085</v>
      </c>
      <c r="K49" s="112">
        <v>0.077</v>
      </c>
    </row>
    <row r="50" spans="9:10" ht="12.75">
      <c r="I50" s="3"/>
      <c r="J50" s="11"/>
    </row>
    <row r="51" ht="12.75">
      <c r="I51" s="3"/>
    </row>
    <row r="52" spans="1:13" ht="12.75">
      <c r="A52" s="2" t="s">
        <v>23</v>
      </c>
      <c r="I52" s="3"/>
      <c r="K52" s="3"/>
      <c r="L52" s="3"/>
      <c r="M52" s="3"/>
    </row>
    <row r="53" spans="9:13" ht="12.75">
      <c r="I53" s="3"/>
      <c r="K53" s="3"/>
      <c r="L53" s="3"/>
      <c r="M53" s="3"/>
    </row>
    <row r="54" spans="1:11" ht="12.75">
      <c r="A54" t="s">
        <v>283</v>
      </c>
      <c r="I54" s="112">
        <v>0.072</v>
      </c>
      <c r="J54" s="112">
        <v>0.08</v>
      </c>
      <c r="K54" s="112">
        <v>0.073</v>
      </c>
    </row>
    <row r="55" spans="9:11" ht="12.75">
      <c r="I55" s="113"/>
      <c r="J55" s="113"/>
      <c r="K55" s="113"/>
    </row>
    <row r="56" spans="1:11" ht="12.75">
      <c r="A56" t="s">
        <v>284</v>
      </c>
      <c r="I56" s="112">
        <v>0.03</v>
      </c>
      <c r="J56" s="112">
        <v>0.032</v>
      </c>
      <c r="K56" s="112">
        <v>0.03</v>
      </c>
    </row>
    <row r="57" spans="9:11" ht="12.75">
      <c r="I57" s="113"/>
      <c r="J57" s="113"/>
      <c r="K57" s="113"/>
    </row>
    <row r="58" spans="1:11" ht="12.75">
      <c r="A58" t="s">
        <v>285</v>
      </c>
      <c r="I58" s="112">
        <v>0.099</v>
      </c>
      <c r="J58" s="112">
        <v>0.104</v>
      </c>
      <c r="K58" s="112">
        <v>0.101</v>
      </c>
    </row>
    <row r="59" spans="11:12" ht="12.75">
      <c r="K59" s="11"/>
      <c r="L59" s="11"/>
    </row>
    <row r="60" spans="1:12" ht="12.75">
      <c r="A60" t="s">
        <v>429</v>
      </c>
      <c r="K60" s="11"/>
      <c r="L60" s="11"/>
    </row>
    <row r="61" spans="1:12" ht="12.75">
      <c r="A61" t="s">
        <v>558</v>
      </c>
      <c r="L61" s="11"/>
    </row>
    <row r="62" spans="1:11" ht="12.75">
      <c r="A62" t="s">
        <v>460</v>
      </c>
      <c r="I62" s="11"/>
      <c r="J62" s="11"/>
      <c r="K62" s="11"/>
    </row>
    <row r="63" spans="9:11" ht="12.75">
      <c r="I63" s="35"/>
      <c r="J63" s="100"/>
      <c r="K63" s="100"/>
    </row>
    <row r="64" spans="9:11" ht="12.75">
      <c r="I64" s="11"/>
      <c r="J64" s="11"/>
      <c r="K64" s="11"/>
    </row>
    <row r="65" spans="9:11" ht="12.75">
      <c r="I65" s="100"/>
      <c r="J65" s="100"/>
      <c r="K65" s="100"/>
    </row>
    <row r="66" spans="9:10" ht="12.75">
      <c r="I66" s="11"/>
      <c r="J66" s="11"/>
    </row>
    <row r="67" spans="9:10" ht="12.75">
      <c r="I67" s="11"/>
      <c r="J67" s="11"/>
    </row>
    <row r="68" ht="12.75">
      <c r="J68" s="11"/>
    </row>
    <row r="69" ht="12.75">
      <c r="J69" s="11"/>
    </row>
    <row r="70" spans="1:10" ht="12.75">
      <c r="A70" s="4"/>
      <c r="J70" s="11"/>
    </row>
    <row r="71" spans="1:11" ht="12.75">
      <c r="A71" s="4"/>
      <c r="I71" s="36"/>
      <c r="J71" s="102"/>
      <c r="K71" s="18"/>
    </row>
    <row r="72" spans="9:11" ht="12.75">
      <c r="I72" s="2"/>
      <c r="J72" s="2"/>
      <c r="K72" s="2"/>
    </row>
    <row r="73" ht="12.75">
      <c r="J73" s="11"/>
    </row>
    <row r="74" ht="12.75">
      <c r="J74" s="11"/>
    </row>
    <row r="75" ht="12.75">
      <c r="J75" s="11"/>
    </row>
    <row r="76" spans="9:11" ht="12.75">
      <c r="I76" s="35"/>
      <c r="J76" s="103"/>
      <c r="K76" s="104"/>
    </row>
    <row r="77" spans="9:11" ht="12.75">
      <c r="I77" s="35"/>
      <c r="J77" s="103"/>
      <c r="K77" s="104"/>
    </row>
    <row r="78" spans="9:11" ht="12.75">
      <c r="I78" s="35"/>
      <c r="J78" s="103"/>
      <c r="K78" s="104"/>
    </row>
    <row r="79" ht="12.75">
      <c r="K79" s="105"/>
    </row>
    <row r="80" spans="9:11" ht="13.5" thickBot="1">
      <c r="I80" s="98"/>
      <c r="J80" s="98"/>
      <c r="K80" s="106"/>
    </row>
    <row r="81" ht="13.5" thickTop="1"/>
    <row r="82" ht="12.75">
      <c r="A82" s="4"/>
    </row>
    <row r="83" spans="9:10" ht="12.75">
      <c r="I83" s="13"/>
      <c r="J83" s="13"/>
    </row>
    <row r="84" spans="9:10" ht="12.75">
      <c r="I84" s="13"/>
      <c r="J84" s="13"/>
    </row>
    <row r="85" spans="9:10" ht="12.75">
      <c r="I85" s="13"/>
      <c r="J85" s="13"/>
    </row>
    <row r="88" ht="12.75">
      <c r="A88" s="7"/>
    </row>
    <row r="92" spans="9:10" ht="12.75">
      <c r="I92" s="35"/>
      <c r="J92" s="35"/>
    </row>
    <row r="93" spans="9:10" ht="12.75">
      <c r="I93" s="13"/>
      <c r="J93" s="13"/>
    </row>
    <row r="94" spans="9:10" ht="12.75">
      <c r="I94" s="35"/>
      <c r="J94" s="35"/>
    </row>
    <row r="98" spans="9:10" ht="12.75">
      <c r="I98" s="35"/>
      <c r="J98" s="35"/>
    </row>
    <row r="99" ht="12.75">
      <c r="A99" s="7"/>
    </row>
    <row r="100" spans="9:10" ht="12.75">
      <c r="I100" s="35"/>
      <c r="J100" s="35"/>
    </row>
    <row r="102" ht="12.75">
      <c r="A102" s="7"/>
    </row>
    <row r="106" spans="9:10" ht="12.75">
      <c r="I106" s="35"/>
      <c r="J106" s="35"/>
    </row>
    <row r="108" spans="9:10" ht="12.75">
      <c r="I108" s="35"/>
      <c r="J108" s="35"/>
    </row>
    <row r="112" spans="9:10" ht="12.75">
      <c r="I112" s="35"/>
      <c r="J112" s="35"/>
    </row>
    <row r="114" spans="9:10" ht="12.75">
      <c r="I114" s="35"/>
      <c r="J114" s="35"/>
    </row>
  </sheetData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9" max="9" width="11.00390625" style="0" customWidth="1"/>
    <col min="10" max="10" width="10.140625" style="0" customWidth="1"/>
    <col min="11" max="11" width="10.8515625" style="0" customWidth="1"/>
    <col min="13" max="13" width="10.28125" style="0" customWidth="1"/>
  </cols>
  <sheetData>
    <row r="1" ht="12.75">
      <c r="K1" s="7" t="s">
        <v>191</v>
      </c>
    </row>
    <row r="3" spans="1:13" ht="12.75">
      <c r="A3" s="16" t="s">
        <v>288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2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0:13" ht="12.75">
      <c r="J5" s="454"/>
      <c r="K5" s="455"/>
      <c r="L5" s="455"/>
      <c r="M5" s="29"/>
    </row>
    <row r="7" spans="1:12" ht="12.75">
      <c r="A7" s="4" t="s">
        <v>430</v>
      </c>
      <c r="L7" s="11"/>
    </row>
    <row r="8" ht="12.75">
      <c r="A8" s="4"/>
    </row>
    <row r="10" spans="1:13" ht="12.75">
      <c r="A10" t="s">
        <v>573</v>
      </c>
      <c r="K10" s="3"/>
      <c r="L10" s="113"/>
      <c r="M10" s="3"/>
    </row>
    <row r="11" spans="1:13" ht="12.75">
      <c r="A11" t="s">
        <v>364</v>
      </c>
      <c r="K11" s="3"/>
      <c r="L11" s="113"/>
      <c r="M11" s="3"/>
    </row>
    <row r="12" spans="11:13" ht="12.75">
      <c r="K12" s="3"/>
      <c r="L12" s="113"/>
      <c r="M12" s="3"/>
    </row>
    <row r="13" spans="11:13" ht="12.75">
      <c r="K13" s="3"/>
      <c r="L13" s="113"/>
      <c r="M13" s="3"/>
    </row>
    <row r="14" spans="8:11" ht="12.75">
      <c r="H14" s="454" t="s">
        <v>321</v>
      </c>
      <c r="I14" s="455"/>
      <c r="J14" s="455"/>
      <c r="K14" s="29" t="s">
        <v>350</v>
      </c>
    </row>
    <row r="15" spans="9:11" ht="12.75">
      <c r="I15" s="3">
        <v>2002</v>
      </c>
      <c r="J15" s="3">
        <v>2001</v>
      </c>
      <c r="K15" s="3">
        <v>2001</v>
      </c>
    </row>
    <row r="16" spans="9:11" ht="12.75">
      <c r="I16" s="3"/>
      <c r="J16" s="3"/>
      <c r="K16" s="3"/>
    </row>
    <row r="17" spans="2:11" ht="12.75">
      <c r="B17" t="s">
        <v>286</v>
      </c>
      <c r="I17" s="20" t="s">
        <v>437</v>
      </c>
      <c r="J17" s="20" t="s">
        <v>437</v>
      </c>
      <c r="K17" s="439">
        <v>-426</v>
      </c>
    </row>
    <row r="18" spans="2:11" ht="12.75">
      <c r="B18" t="s">
        <v>287</v>
      </c>
      <c r="I18" s="436">
        <v>30</v>
      </c>
      <c r="J18" s="20" t="s">
        <v>437</v>
      </c>
      <c r="K18" s="439">
        <v>1</v>
      </c>
    </row>
    <row r="19" spans="2:11" ht="12.75">
      <c r="B19" t="s">
        <v>23</v>
      </c>
      <c r="I19" s="436">
        <v>-52</v>
      </c>
      <c r="J19" s="20" t="s">
        <v>437</v>
      </c>
      <c r="K19" s="439">
        <v>-57</v>
      </c>
    </row>
    <row r="20" spans="9:11" ht="12.75">
      <c r="I20" s="437"/>
      <c r="J20" s="3"/>
      <c r="K20" s="440"/>
    </row>
    <row r="21" spans="2:11" ht="12.75">
      <c r="B21" t="s">
        <v>29</v>
      </c>
      <c r="I21" s="438">
        <v>-22</v>
      </c>
      <c r="J21" s="442" t="s">
        <v>437</v>
      </c>
      <c r="K21" s="441">
        <v>-482</v>
      </c>
    </row>
    <row r="22" spans="11:13" ht="12.75">
      <c r="K22" s="121"/>
      <c r="L22" s="88"/>
      <c r="M22" s="122"/>
    </row>
    <row r="23" spans="11:13" ht="12.75">
      <c r="K23" s="121"/>
      <c r="L23" s="88"/>
      <c r="M23" s="122"/>
    </row>
    <row r="25" ht="12.75">
      <c r="A25" s="4" t="s">
        <v>562</v>
      </c>
    </row>
    <row r="26" ht="12.75">
      <c r="L26" s="13"/>
    </row>
    <row r="27" ht="12.75">
      <c r="L27" s="13"/>
    </row>
    <row r="28" ht="12.75">
      <c r="A28" t="s">
        <v>575</v>
      </c>
    </row>
    <row r="29" ht="12.75">
      <c r="A29" t="s">
        <v>576</v>
      </c>
    </row>
    <row r="31" spans="1:11" ht="12.75">
      <c r="A31" s="7" t="s">
        <v>431</v>
      </c>
      <c r="K31" s="13" t="s">
        <v>44</v>
      </c>
    </row>
    <row r="32" ht="12.75">
      <c r="K32" s="13" t="s">
        <v>29</v>
      </c>
    </row>
    <row r="33" ht="12.75">
      <c r="K33" s="13" t="s">
        <v>19</v>
      </c>
    </row>
    <row r="34" ht="12.75">
      <c r="K34" s="13"/>
    </row>
    <row r="35" spans="4:11" ht="12.75">
      <c r="D35" t="s">
        <v>61</v>
      </c>
      <c r="K35" s="13"/>
    </row>
    <row r="37" spans="7:12" ht="12.75">
      <c r="G37" t="s">
        <v>289</v>
      </c>
      <c r="K37" s="48">
        <v>43</v>
      </c>
      <c r="L37" s="35"/>
    </row>
    <row r="38" spans="11:12" ht="12.75">
      <c r="K38" s="48"/>
      <c r="L38" s="13"/>
    </row>
    <row r="39" spans="7:12" ht="12.75">
      <c r="G39" t="s">
        <v>290</v>
      </c>
      <c r="K39" s="48">
        <v>-39</v>
      </c>
      <c r="L39" s="35"/>
    </row>
    <row r="40" ht="12.75">
      <c r="K40" s="44"/>
    </row>
    <row r="41" spans="4:11" ht="12.75">
      <c r="D41" t="s">
        <v>291</v>
      </c>
      <c r="K41" s="44"/>
    </row>
    <row r="42" ht="12.75">
      <c r="K42" s="44"/>
    </row>
    <row r="43" spans="7:12" ht="12.75">
      <c r="G43" t="s">
        <v>289</v>
      </c>
      <c r="K43" s="48">
        <v>-41</v>
      </c>
      <c r="L43" s="35"/>
    </row>
    <row r="44" spans="1:11" ht="12.75">
      <c r="A44" s="7"/>
      <c r="K44" s="44"/>
    </row>
    <row r="45" spans="7:12" ht="12.75">
      <c r="G45" t="s">
        <v>290</v>
      </c>
      <c r="K45" s="48">
        <v>46</v>
      </c>
      <c r="L45" s="35"/>
    </row>
    <row r="46" ht="12.75">
      <c r="K46" s="44"/>
    </row>
    <row r="47" spans="1:11" ht="12.75">
      <c r="A47" s="7" t="s">
        <v>574</v>
      </c>
      <c r="K47" s="44"/>
    </row>
    <row r="48" ht="12.75">
      <c r="K48" s="44"/>
    </row>
    <row r="49" spans="4:11" ht="12.75">
      <c r="D49" t="s">
        <v>61</v>
      </c>
      <c r="K49" s="44"/>
    </row>
    <row r="50" ht="12.75">
      <c r="K50" s="44"/>
    </row>
    <row r="51" spans="7:12" ht="12.75">
      <c r="G51" t="s">
        <v>289</v>
      </c>
      <c r="K51" s="48">
        <v>779</v>
      </c>
      <c r="L51" s="35"/>
    </row>
    <row r="52" ht="12.75">
      <c r="K52" s="44"/>
    </row>
    <row r="53" spans="7:12" ht="12.75">
      <c r="G53" t="s">
        <v>290</v>
      </c>
      <c r="K53" s="48">
        <v>-732</v>
      </c>
      <c r="L53" s="35"/>
    </row>
    <row r="54" ht="12.75">
      <c r="K54" s="44"/>
    </row>
    <row r="55" spans="4:11" ht="12.75">
      <c r="D55" t="s">
        <v>291</v>
      </c>
      <c r="K55" s="44"/>
    </row>
    <row r="56" ht="12.75">
      <c r="K56" s="44"/>
    </row>
    <row r="57" spans="7:12" ht="12.75">
      <c r="G57" t="s">
        <v>289</v>
      </c>
      <c r="K57" s="48">
        <v>-469</v>
      </c>
      <c r="L57" s="35"/>
    </row>
    <row r="58" ht="12.75">
      <c r="K58" s="44"/>
    </row>
    <row r="59" spans="7:12" ht="12.75">
      <c r="G59" t="s">
        <v>290</v>
      </c>
      <c r="K59" s="48">
        <v>562</v>
      </c>
      <c r="L59" s="35"/>
    </row>
  </sheetData>
  <mergeCells count="2">
    <mergeCell ref="H14:J14"/>
    <mergeCell ref="J5:L5"/>
  </mergeCells>
  <printOptions/>
  <pageMargins left="0.75" right="1.11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5.28125" style="0" customWidth="1"/>
    <col min="5" max="5" width="17.00390625" style="0" customWidth="1"/>
    <col min="9" max="9" width="4.00390625" style="0" customWidth="1"/>
    <col min="13" max="13" width="4.421875" style="0" customWidth="1"/>
    <col min="17" max="17" width="4.57421875" style="0" customWidth="1"/>
  </cols>
  <sheetData>
    <row r="1" spans="1:15" ht="12.75">
      <c r="A1" t="s">
        <v>309</v>
      </c>
      <c r="O1" s="7" t="s">
        <v>192</v>
      </c>
    </row>
    <row r="3" ht="12.75">
      <c r="A3" s="23" t="s">
        <v>242</v>
      </c>
    </row>
    <row r="4" ht="12.75">
      <c r="A4" s="23"/>
    </row>
    <row r="5" ht="12.75">
      <c r="A5" s="8" t="s">
        <v>127</v>
      </c>
    </row>
    <row r="6" spans="1:16" ht="12.75">
      <c r="A6" s="3"/>
      <c r="B6" s="3"/>
      <c r="C6" s="3"/>
      <c r="D6" s="3"/>
      <c r="E6" s="3"/>
      <c r="F6" s="3" t="s">
        <v>311</v>
      </c>
      <c r="G6" s="3"/>
      <c r="H6" s="3"/>
      <c r="I6" s="3"/>
      <c r="J6" s="3" t="s">
        <v>319</v>
      </c>
      <c r="K6" s="115"/>
      <c r="L6" s="3"/>
      <c r="M6" s="3"/>
      <c r="N6" s="456" t="s">
        <v>320</v>
      </c>
      <c r="O6" s="456"/>
      <c r="P6" s="456"/>
    </row>
    <row r="7" spans="1:16" ht="12.75">
      <c r="A7" s="3"/>
      <c r="B7" s="3"/>
      <c r="C7" s="3"/>
      <c r="D7" s="3"/>
      <c r="E7" s="3"/>
      <c r="F7" s="29" t="s">
        <v>32</v>
      </c>
      <c r="G7" s="29" t="s">
        <v>24</v>
      </c>
      <c r="H7" s="29" t="s">
        <v>66</v>
      </c>
      <c r="I7" s="3"/>
      <c r="J7" s="29" t="s">
        <v>32</v>
      </c>
      <c r="K7" s="29" t="s">
        <v>24</v>
      </c>
      <c r="L7" s="29" t="s">
        <v>66</v>
      </c>
      <c r="M7" s="3"/>
      <c r="N7" s="29" t="s">
        <v>32</v>
      </c>
      <c r="O7" s="29" t="s">
        <v>24</v>
      </c>
      <c r="P7" s="29" t="s">
        <v>66</v>
      </c>
    </row>
    <row r="8" spans="1:16" ht="12.75">
      <c r="A8" s="79" t="s">
        <v>183</v>
      </c>
      <c r="B8" s="79"/>
      <c r="C8" s="79"/>
      <c r="D8" s="79"/>
      <c r="E8" s="79"/>
      <c r="F8" s="87" t="s">
        <v>19</v>
      </c>
      <c r="G8" s="87" t="s">
        <v>19</v>
      </c>
      <c r="H8" s="87" t="s">
        <v>19</v>
      </c>
      <c r="I8" s="79"/>
      <c r="J8" s="87" t="s">
        <v>19</v>
      </c>
      <c r="K8" s="87" t="s">
        <v>19</v>
      </c>
      <c r="L8" s="87" t="s">
        <v>19</v>
      </c>
      <c r="M8" s="79"/>
      <c r="N8" s="87" t="s">
        <v>19</v>
      </c>
      <c r="O8" s="87" t="s">
        <v>19</v>
      </c>
      <c r="P8" s="87" t="s">
        <v>19</v>
      </c>
    </row>
    <row r="9" spans="6:16" ht="12.75"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2.75">
      <c r="A10" t="s">
        <v>166</v>
      </c>
      <c r="F10" s="67">
        <v>142</v>
      </c>
      <c r="G10" s="67">
        <v>-43</v>
      </c>
      <c r="H10" s="67">
        <f>SUM(F10:G10)</f>
        <v>99</v>
      </c>
      <c r="I10" s="67"/>
      <c r="J10" s="67">
        <v>140</v>
      </c>
      <c r="K10" s="67">
        <v>-42</v>
      </c>
      <c r="L10" s="67">
        <f>SUM(J10:K10)</f>
        <v>98</v>
      </c>
      <c r="M10" s="67"/>
      <c r="N10" s="67">
        <v>243</v>
      </c>
      <c r="O10" s="67">
        <v>-73</v>
      </c>
      <c r="P10" s="67">
        <v>170</v>
      </c>
    </row>
    <row r="11" spans="6:16" ht="12.75"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2.75">
      <c r="A12" t="s">
        <v>193</v>
      </c>
      <c r="F12" s="67">
        <v>117</v>
      </c>
      <c r="G12" s="67">
        <v>-56</v>
      </c>
      <c r="H12" s="67">
        <f>SUM(F12:G12)</f>
        <v>61</v>
      </c>
      <c r="I12" s="67"/>
      <c r="J12" s="67">
        <v>93</v>
      </c>
      <c r="K12" s="67">
        <v>-45</v>
      </c>
      <c r="L12" s="67">
        <f>SUM(J12:K12)</f>
        <v>48</v>
      </c>
      <c r="M12" s="67"/>
      <c r="N12" s="67">
        <v>167</v>
      </c>
      <c r="O12" s="67">
        <v>-94</v>
      </c>
      <c r="P12" s="67">
        <v>73</v>
      </c>
    </row>
    <row r="13" spans="6:16" ht="12.75"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12.75">
      <c r="A14" t="s">
        <v>23</v>
      </c>
      <c r="F14" s="67">
        <v>135</v>
      </c>
      <c r="G14" s="67">
        <v>-40</v>
      </c>
      <c r="H14" s="67">
        <f>SUM(F14:G14)</f>
        <v>95</v>
      </c>
      <c r="I14" s="67"/>
      <c r="J14" s="67">
        <v>106</v>
      </c>
      <c r="K14" s="67">
        <v>-29</v>
      </c>
      <c r="L14" s="67">
        <f>SUM(J14:K14)</f>
        <v>77</v>
      </c>
      <c r="M14" s="67"/>
      <c r="N14" s="67">
        <v>255</v>
      </c>
      <c r="O14" s="67">
        <v>-74</v>
      </c>
      <c r="P14" s="67">
        <v>181</v>
      </c>
    </row>
    <row r="15" spans="6:16" ht="12.75"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12.75">
      <c r="A16" t="s">
        <v>168</v>
      </c>
      <c r="F16" s="67">
        <v>3</v>
      </c>
      <c r="G16" s="67">
        <v>-1</v>
      </c>
      <c r="H16" s="67">
        <f>SUM(F16:G16)</f>
        <v>2</v>
      </c>
      <c r="I16" s="67"/>
      <c r="J16" s="67">
        <v>3</v>
      </c>
      <c r="K16" s="67">
        <v>-1</v>
      </c>
      <c r="L16" s="67">
        <f>SUM(J16:K16)</f>
        <v>2</v>
      </c>
      <c r="M16" s="67"/>
      <c r="N16" s="67">
        <v>8</v>
      </c>
      <c r="O16" s="67">
        <v>-2</v>
      </c>
      <c r="P16" s="67">
        <v>6</v>
      </c>
    </row>
    <row r="17" spans="6:16" ht="12.75"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6:16" ht="12.75">
      <c r="F18" s="69">
        <f>SUM(F10:F16)</f>
        <v>397</v>
      </c>
      <c r="G18" s="69">
        <f>SUM(G10:G16)</f>
        <v>-140</v>
      </c>
      <c r="H18" s="69">
        <f>SUM(F18:G18)</f>
        <v>257</v>
      </c>
      <c r="I18" s="67"/>
      <c r="J18" s="69">
        <f>SUM(J10:J16)</f>
        <v>342</v>
      </c>
      <c r="K18" s="69">
        <f>SUM(K10:K16)</f>
        <v>-117</v>
      </c>
      <c r="L18" s="69">
        <f>SUM(J18:K18)</f>
        <v>225</v>
      </c>
      <c r="M18" s="67"/>
      <c r="N18" s="69">
        <f>SUM(N10:N16)</f>
        <v>673</v>
      </c>
      <c r="O18" s="69">
        <f>SUM(O10:O16)</f>
        <v>-243</v>
      </c>
      <c r="P18" s="69">
        <f>SUM(N18:O18)</f>
        <v>430</v>
      </c>
    </row>
    <row r="19" spans="1:16" ht="12.75">
      <c r="A19" s="7" t="s">
        <v>33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6:16" ht="12.75"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ht="12.75">
      <c r="A21" t="s">
        <v>16</v>
      </c>
      <c r="B21" t="s">
        <v>67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6:16" ht="12.75"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 ht="12.75">
      <c r="B23" t="s">
        <v>68</v>
      </c>
      <c r="F23" s="67"/>
      <c r="G23" s="67"/>
      <c r="H23" s="67">
        <v>79</v>
      </c>
      <c r="I23" s="67"/>
      <c r="J23" s="67"/>
      <c r="K23" s="67"/>
      <c r="L23" s="67">
        <v>71</v>
      </c>
      <c r="M23" s="67"/>
      <c r="N23" s="67"/>
      <c r="O23" s="67"/>
      <c r="P23" s="67">
        <v>108</v>
      </c>
    </row>
    <row r="24" spans="2:16" ht="12.75">
      <c r="B24" t="s">
        <v>69</v>
      </c>
      <c r="F24" s="67"/>
      <c r="G24" s="67"/>
      <c r="H24" s="67">
        <v>-18</v>
      </c>
      <c r="I24" s="67"/>
      <c r="J24" s="67"/>
      <c r="K24" s="67"/>
      <c r="L24" s="67">
        <v>-23</v>
      </c>
      <c r="M24" s="67"/>
      <c r="N24" s="67"/>
      <c r="O24" s="67"/>
      <c r="P24" s="67">
        <v>-35</v>
      </c>
    </row>
    <row r="25" spans="2:16" ht="12.75">
      <c r="B25" t="s">
        <v>70</v>
      </c>
      <c r="F25" s="67"/>
      <c r="G25" s="67"/>
      <c r="H25" s="69">
        <f>SUM(H23:H24)</f>
        <v>61</v>
      </c>
      <c r="I25" s="67"/>
      <c r="J25" s="67"/>
      <c r="K25" s="67"/>
      <c r="L25" s="69">
        <f>SUM(L23:L24)</f>
        <v>48</v>
      </c>
      <c r="M25" s="67"/>
      <c r="N25" s="67"/>
      <c r="O25" s="67"/>
      <c r="P25" s="69">
        <f>SUM(P23:P24)</f>
        <v>73</v>
      </c>
    </row>
    <row r="26" spans="6:16" ht="12.75">
      <c r="F26" s="67"/>
      <c r="G26" s="67"/>
      <c r="H26" s="72"/>
      <c r="I26" s="67"/>
      <c r="J26" s="67"/>
      <c r="K26" s="67"/>
      <c r="L26" s="72"/>
      <c r="M26" s="67"/>
      <c r="N26" s="67"/>
      <c r="O26" s="67"/>
      <c r="P26" s="72"/>
    </row>
    <row r="27" spans="6:12" ht="12.75">
      <c r="F27" s="21"/>
      <c r="G27" s="21"/>
      <c r="H27" s="21"/>
      <c r="I27" s="21"/>
      <c r="J27" s="21"/>
      <c r="K27" s="21"/>
      <c r="L27" s="21"/>
    </row>
    <row r="28" spans="1:17" ht="12.75">
      <c r="A28" s="448" t="s">
        <v>563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443"/>
    </row>
    <row r="29" spans="1:17" ht="12.75">
      <c r="A29" s="444"/>
      <c r="B29" s="5"/>
      <c r="C29" s="5"/>
      <c r="D29" s="5"/>
      <c r="E29" s="5"/>
      <c r="F29" s="5"/>
      <c r="G29" s="5"/>
      <c r="H29" s="5"/>
      <c r="I29" s="5"/>
      <c r="J29" s="458" t="s">
        <v>319</v>
      </c>
      <c r="K29" s="459"/>
      <c r="L29" s="459"/>
      <c r="M29" s="78"/>
      <c r="N29" s="457" t="s">
        <v>320</v>
      </c>
      <c r="O29" s="457"/>
      <c r="P29" s="457"/>
      <c r="Q29" s="447"/>
    </row>
    <row r="30" spans="1:17" ht="12.75">
      <c r="A30" s="444" t="s">
        <v>564</v>
      </c>
      <c r="B30" s="5"/>
      <c r="C30" s="5"/>
      <c r="D30" s="5"/>
      <c r="E30" s="5"/>
      <c r="F30" s="5"/>
      <c r="G30" s="5"/>
      <c r="H30" s="5"/>
      <c r="I30" s="5"/>
      <c r="J30" s="88" t="s">
        <v>32</v>
      </c>
      <c r="K30" s="88" t="s">
        <v>24</v>
      </c>
      <c r="L30" s="88" t="s">
        <v>66</v>
      </c>
      <c r="M30" s="78"/>
      <c r="N30" s="88" t="s">
        <v>32</v>
      </c>
      <c r="O30" s="88" t="s">
        <v>24</v>
      </c>
      <c r="P30" s="88" t="s">
        <v>66</v>
      </c>
      <c r="Q30" s="447"/>
    </row>
    <row r="31" spans="1:17" ht="12.75">
      <c r="A31" s="444" t="s">
        <v>565</v>
      </c>
      <c r="B31" s="5"/>
      <c r="C31" s="5"/>
      <c r="D31" s="5"/>
      <c r="E31" s="5"/>
      <c r="F31" s="5"/>
      <c r="G31" s="5"/>
      <c r="H31" s="5"/>
      <c r="I31" s="5"/>
      <c r="J31" s="88" t="s">
        <v>19</v>
      </c>
      <c r="K31" s="88" t="s">
        <v>19</v>
      </c>
      <c r="L31" s="88" t="s">
        <v>19</v>
      </c>
      <c r="M31" s="78"/>
      <c r="N31" s="88" t="s">
        <v>19</v>
      </c>
      <c r="O31" s="88" t="s">
        <v>19</v>
      </c>
      <c r="P31" s="88" t="s">
        <v>19</v>
      </c>
      <c r="Q31" s="447"/>
    </row>
    <row r="32" spans="1:17" ht="12.75">
      <c r="A32" s="444"/>
      <c r="B32" s="5"/>
      <c r="C32" s="5"/>
      <c r="D32" s="5"/>
      <c r="E32" s="5"/>
      <c r="F32" s="5"/>
      <c r="G32" s="5"/>
      <c r="H32" s="5"/>
      <c r="I32" s="5"/>
      <c r="J32" s="72"/>
      <c r="K32" s="72"/>
      <c r="L32" s="72"/>
      <c r="M32" s="72"/>
      <c r="N32" s="72"/>
      <c r="O32" s="72"/>
      <c r="P32" s="72"/>
      <c r="Q32" s="447"/>
    </row>
    <row r="33" spans="1:17" ht="12.75">
      <c r="A33" s="444" t="s">
        <v>166</v>
      </c>
      <c r="B33" s="5"/>
      <c r="C33" s="5"/>
      <c r="D33" s="5"/>
      <c r="E33" s="5"/>
      <c r="F33" s="5"/>
      <c r="G33" s="5"/>
      <c r="H33" s="5"/>
      <c r="I33" s="5"/>
      <c r="J33" s="72">
        <v>125</v>
      </c>
      <c r="K33" s="72">
        <v>-37</v>
      </c>
      <c r="L33" s="72">
        <f>SUM(J33:K33)</f>
        <v>88</v>
      </c>
      <c r="M33" s="72"/>
      <c r="N33" s="72">
        <v>243</v>
      </c>
      <c r="O33" s="72">
        <v>-73</v>
      </c>
      <c r="P33" s="72">
        <v>170</v>
      </c>
      <c r="Q33" s="447"/>
    </row>
    <row r="34" spans="1:17" ht="12.75">
      <c r="A34" s="444"/>
      <c r="B34" s="5"/>
      <c r="C34" s="5"/>
      <c r="D34" s="5"/>
      <c r="E34" s="5"/>
      <c r="F34" s="5"/>
      <c r="G34" s="5"/>
      <c r="H34" s="5"/>
      <c r="I34" s="5"/>
      <c r="J34" s="72"/>
      <c r="K34" s="72"/>
      <c r="L34" s="72"/>
      <c r="M34" s="72"/>
      <c r="N34" s="72"/>
      <c r="O34" s="72"/>
      <c r="P34" s="72"/>
      <c r="Q34" s="447"/>
    </row>
    <row r="35" spans="1:17" ht="12.75">
      <c r="A35" s="444" t="s">
        <v>579</v>
      </c>
      <c r="B35" s="5"/>
      <c r="C35" s="5"/>
      <c r="D35" s="5"/>
      <c r="E35" s="5"/>
      <c r="F35" s="5"/>
      <c r="G35" s="5"/>
      <c r="H35" s="5"/>
      <c r="I35" s="5"/>
      <c r="J35" s="72">
        <v>104</v>
      </c>
      <c r="K35" s="72">
        <v>-50</v>
      </c>
      <c r="L35" s="72">
        <f>SUM(J35:K35)</f>
        <v>54</v>
      </c>
      <c r="M35" s="72"/>
      <c r="N35" s="72">
        <v>172</v>
      </c>
      <c r="O35" s="72">
        <v>-97</v>
      </c>
      <c r="P35" s="72">
        <v>75</v>
      </c>
      <c r="Q35" s="447"/>
    </row>
    <row r="36" spans="1:17" ht="12.75">
      <c r="A36" s="444"/>
      <c r="B36" s="5"/>
      <c r="C36" s="5"/>
      <c r="D36" s="5"/>
      <c r="E36" s="5"/>
      <c r="F36" s="5"/>
      <c r="G36" s="5"/>
      <c r="H36" s="5"/>
      <c r="I36" s="5"/>
      <c r="J36" s="72"/>
      <c r="K36" s="72"/>
      <c r="L36" s="72"/>
      <c r="M36" s="72"/>
      <c r="N36" s="72"/>
      <c r="O36" s="72"/>
      <c r="P36" s="72"/>
      <c r="Q36" s="447"/>
    </row>
    <row r="37" spans="1:17" ht="12.75">
      <c r="A37" s="444" t="s">
        <v>23</v>
      </c>
      <c r="B37" s="5"/>
      <c r="C37" s="5"/>
      <c r="D37" s="5"/>
      <c r="E37" s="5"/>
      <c r="F37" s="5"/>
      <c r="G37" s="5"/>
      <c r="H37" s="5"/>
      <c r="I37" s="5"/>
      <c r="J37" s="72">
        <v>107</v>
      </c>
      <c r="K37" s="72">
        <v>-29</v>
      </c>
      <c r="L37" s="72">
        <f>SUM(J37:K37)</f>
        <v>78</v>
      </c>
      <c r="M37" s="72"/>
      <c r="N37" s="72">
        <v>248</v>
      </c>
      <c r="O37" s="72">
        <v>-72</v>
      </c>
      <c r="P37" s="72">
        <f>SUM(N37:O37)</f>
        <v>176</v>
      </c>
      <c r="Q37" s="447"/>
    </row>
    <row r="38" spans="1:17" ht="12.75">
      <c r="A38" s="444"/>
      <c r="B38" s="5"/>
      <c r="C38" s="5"/>
      <c r="D38" s="5"/>
      <c r="E38" s="5"/>
      <c r="F38" s="5"/>
      <c r="G38" s="5"/>
      <c r="H38" s="5"/>
      <c r="I38" s="5"/>
      <c r="J38" s="72"/>
      <c r="K38" s="72"/>
      <c r="L38" s="72"/>
      <c r="M38" s="72"/>
      <c r="N38" s="72"/>
      <c r="O38" s="72"/>
      <c r="P38" s="72"/>
      <c r="Q38" s="447"/>
    </row>
    <row r="39" spans="1:17" ht="12.75">
      <c r="A39" s="444" t="s">
        <v>168</v>
      </c>
      <c r="B39" s="5"/>
      <c r="C39" s="5"/>
      <c r="D39" s="5"/>
      <c r="E39" s="5"/>
      <c r="F39" s="5"/>
      <c r="G39" s="5"/>
      <c r="H39" s="5"/>
      <c r="I39" s="5"/>
      <c r="J39" s="72">
        <v>3</v>
      </c>
      <c r="K39" s="72">
        <v>-1</v>
      </c>
      <c r="L39" s="72">
        <f>SUM(J39:K39)</f>
        <v>2</v>
      </c>
      <c r="M39" s="72"/>
      <c r="N39" s="72">
        <v>8</v>
      </c>
      <c r="O39" s="72">
        <v>-2</v>
      </c>
      <c r="P39" s="72">
        <v>6</v>
      </c>
      <c r="Q39" s="447"/>
    </row>
    <row r="40" spans="1:17" ht="12.75">
      <c r="A40" s="444"/>
      <c r="B40" s="5"/>
      <c r="C40" s="5"/>
      <c r="D40" s="5"/>
      <c r="E40" s="5"/>
      <c r="F40" s="5"/>
      <c r="G40" s="5"/>
      <c r="H40" s="5"/>
      <c r="I40" s="5"/>
      <c r="J40" s="72"/>
      <c r="K40" s="72"/>
      <c r="L40" s="72"/>
      <c r="M40" s="72"/>
      <c r="N40" s="72"/>
      <c r="O40" s="72"/>
      <c r="P40" s="72"/>
      <c r="Q40" s="447"/>
    </row>
    <row r="41" spans="1:17" ht="12.75">
      <c r="A41" s="444"/>
      <c r="B41" s="5"/>
      <c r="C41" s="5"/>
      <c r="D41" s="5"/>
      <c r="E41" s="5"/>
      <c r="F41" s="5"/>
      <c r="G41" s="5"/>
      <c r="H41" s="5"/>
      <c r="I41" s="5"/>
      <c r="J41" s="69">
        <f>SUM(J33:J39)</f>
        <v>339</v>
      </c>
      <c r="K41" s="69">
        <f>SUM(K33:K39)</f>
        <v>-117</v>
      </c>
      <c r="L41" s="69">
        <f>SUM(J41:K41)</f>
        <v>222</v>
      </c>
      <c r="M41" s="72"/>
      <c r="N41" s="69">
        <f>SUM(N33:N39)</f>
        <v>671</v>
      </c>
      <c r="O41" s="69">
        <f>SUM(O33:O39)</f>
        <v>-244</v>
      </c>
      <c r="P41" s="69">
        <f>SUM(N41:O41)</f>
        <v>427</v>
      </c>
      <c r="Q41" s="447"/>
    </row>
    <row r="42" spans="1:17" ht="12.75">
      <c r="A42" s="450" t="s">
        <v>33</v>
      </c>
      <c r="B42" s="5"/>
      <c r="C42" s="5"/>
      <c r="D42" s="5"/>
      <c r="E42" s="5"/>
      <c r="F42" s="5"/>
      <c r="G42" s="5"/>
      <c r="H42" s="5"/>
      <c r="I42" s="5"/>
      <c r="J42" s="72"/>
      <c r="K42" s="72"/>
      <c r="L42" s="72"/>
      <c r="M42" s="72"/>
      <c r="N42" s="72"/>
      <c r="O42" s="72"/>
      <c r="P42" s="72"/>
      <c r="Q42" s="447"/>
    </row>
    <row r="43" spans="1:17" ht="12.75">
      <c r="A43" s="444"/>
      <c r="B43" s="5"/>
      <c r="C43" s="5"/>
      <c r="D43" s="5"/>
      <c r="E43" s="5"/>
      <c r="F43" s="5"/>
      <c r="G43" s="5"/>
      <c r="H43" s="5"/>
      <c r="I43" s="5"/>
      <c r="J43" s="72"/>
      <c r="K43" s="72"/>
      <c r="L43" s="72"/>
      <c r="M43" s="72"/>
      <c r="N43" s="72"/>
      <c r="O43" s="72"/>
      <c r="P43" s="72"/>
      <c r="Q43" s="447"/>
    </row>
    <row r="44" spans="1:17" ht="12.75">
      <c r="A44" s="444"/>
      <c r="B44" s="5" t="s">
        <v>67</v>
      </c>
      <c r="C44" s="5"/>
      <c r="D44" s="5"/>
      <c r="E44" s="5"/>
      <c r="F44" s="5"/>
      <c r="G44" s="5"/>
      <c r="H44" s="5"/>
      <c r="I44" s="5"/>
      <c r="J44" s="72"/>
      <c r="K44" s="72"/>
      <c r="L44" s="72"/>
      <c r="M44" s="72"/>
      <c r="N44" s="72"/>
      <c r="O44" s="72"/>
      <c r="P44" s="72"/>
      <c r="Q44" s="447"/>
    </row>
    <row r="45" spans="1:17" ht="12.75">
      <c r="A45" s="444"/>
      <c r="B45" s="5"/>
      <c r="C45" s="5"/>
      <c r="D45" s="5"/>
      <c r="E45" s="5"/>
      <c r="F45" s="5"/>
      <c r="G45" s="5"/>
      <c r="H45" s="5"/>
      <c r="I45" s="5"/>
      <c r="J45" s="72"/>
      <c r="K45" s="72"/>
      <c r="L45" s="72"/>
      <c r="M45" s="72"/>
      <c r="N45" s="72"/>
      <c r="O45" s="72"/>
      <c r="P45" s="72"/>
      <c r="Q45" s="447"/>
    </row>
    <row r="46" spans="1:17" ht="12.75">
      <c r="A46" s="444"/>
      <c r="B46" s="5" t="s">
        <v>68</v>
      </c>
      <c r="C46" s="5"/>
      <c r="D46" s="5"/>
      <c r="E46" s="5"/>
      <c r="F46" s="5"/>
      <c r="G46" s="5"/>
      <c r="H46" s="5"/>
      <c r="I46" s="5"/>
      <c r="J46" s="72"/>
      <c r="K46" s="72"/>
      <c r="L46" s="72">
        <v>80</v>
      </c>
      <c r="M46" s="72"/>
      <c r="N46" s="72"/>
      <c r="O46" s="72"/>
      <c r="P46" s="72">
        <v>111</v>
      </c>
      <c r="Q46" s="447"/>
    </row>
    <row r="47" spans="1:17" ht="12.75">
      <c r="A47" s="444"/>
      <c r="B47" s="5" t="s">
        <v>69</v>
      </c>
      <c r="C47" s="5"/>
      <c r="D47" s="5"/>
      <c r="E47" s="5"/>
      <c r="F47" s="5"/>
      <c r="G47" s="5"/>
      <c r="H47" s="5"/>
      <c r="I47" s="5"/>
      <c r="J47" s="72"/>
      <c r="K47" s="72"/>
      <c r="L47" s="72">
        <v>-26</v>
      </c>
      <c r="M47" s="72"/>
      <c r="N47" s="72"/>
      <c r="O47" s="72"/>
      <c r="P47" s="72">
        <v>-36</v>
      </c>
      <c r="Q47" s="447"/>
    </row>
    <row r="48" spans="1:17" ht="12.75">
      <c r="A48" s="444"/>
      <c r="B48" s="5" t="s">
        <v>70</v>
      </c>
      <c r="C48" s="5"/>
      <c r="D48" s="5"/>
      <c r="E48" s="5"/>
      <c r="F48" s="5"/>
      <c r="G48" s="5"/>
      <c r="H48" s="5"/>
      <c r="I48" s="5"/>
      <c r="J48" s="72"/>
      <c r="K48" s="72"/>
      <c r="L48" s="69">
        <f>SUM(L46:L47)</f>
        <v>54</v>
      </c>
      <c r="M48" s="72"/>
      <c r="N48" s="72"/>
      <c r="O48" s="72"/>
      <c r="P48" s="69">
        <f>SUM(P46:P47)</f>
        <v>75</v>
      </c>
      <c r="Q48" s="447"/>
    </row>
    <row r="49" spans="1:17" ht="12.75">
      <c r="A49" s="44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46"/>
    </row>
  </sheetData>
  <mergeCells count="3">
    <mergeCell ref="N6:P6"/>
    <mergeCell ref="N29:P29"/>
    <mergeCell ref="J29:L29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3" width="20.140625" style="0" customWidth="1"/>
    <col min="4" max="4" width="14.28125" style="0" customWidth="1"/>
    <col min="5" max="5" width="14.8515625" style="0" customWidth="1"/>
    <col min="7" max="7" width="12.28125" style="0" customWidth="1"/>
    <col min="8" max="8" width="15.00390625" style="0" customWidth="1"/>
    <col min="9" max="9" width="12.57421875" style="0" customWidth="1"/>
    <col min="10" max="10" width="6.7109375" style="0" customWidth="1"/>
  </cols>
  <sheetData>
    <row r="1" spans="1:9" ht="12.75">
      <c r="A1" t="s">
        <v>309</v>
      </c>
      <c r="I1" s="25" t="s">
        <v>194</v>
      </c>
    </row>
    <row r="3" ht="12.75">
      <c r="A3" s="23" t="s">
        <v>242</v>
      </c>
    </row>
    <row r="4" ht="12.75">
      <c r="A4" s="23"/>
    </row>
    <row r="5" spans="1:10" ht="12.75">
      <c r="A5" s="8" t="s">
        <v>127</v>
      </c>
      <c r="I5" s="2"/>
      <c r="J5" s="2"/>
    </row>
    <row r="7" spans="7:10" ht="12.75">
      <c r="G7" s="458" t="s">
        <v>321</v>
      </c>
      <c r="H7" s="454"/>
      <c r="I7" s="88" t="s">
        <v>322</v>
      </c>
      <c r="J7" s="18"/>
    </row>
    <row r="8" spans="1:10" ht="12.75">
      <c r="A8" s="16" t="s">
        <v>231</v>
      </c>
      <c r="B8" s="6"/>
      <c r="C8" s="6"/>
      <c r="D8" s="6"/>
      <c r="E8" s="6"/>
      <c r="F8" s="6"/>
      <c r="G8" s="87" t="s">
        <v>243</v>
      </c>
      <c r="H8" s="87" t="s">
        <v>105</v>
      </c>
      <c r="I8" s="87" t="s">
        <v>105</v>
      </c>
      <c r="J8" s="18"/>
    </row>
    <row r="10" spans="7:9" ht="12.75">
      <c r="G10" s="67"/>
      <c r="H10" s="67"/>
      <c r="I10" s="67"/>
    </row>
    <row r="11" spans="1:9" ht="12.75">
      <c r="A11" s="2" t="s">
        <v>166</v>
      </c>
      <c r="G11" s="67"/>
      <c r="H11" s="67"/>
      <c r="I11" s="67"/>
    </row>
    <row r="12" spans="7:9" ht="12.75">
      <c r="G12" s="67"/>
      <c r="H12" s="67"/>
      <c r="I12" s="67"/>
    </row>
    <row r="13" spans="1:10" ht="12.75">
      <c r="A13" t="s">
        <v>323</v>
      </c>
      <c r="G13" s="67">
        <v>200</v>
      </c>
      <c r="H13" s="67">
        <v>225</v>
      </c>
      <c r="I13" s="67">
        <v>384</v>
      </c>
      <c r="J13" s="21"/>
    </row>
    <row r="14" spans="1:10" ht="12.75">
      <c r="A14" t="s">
        <v>292</v>
      </c>
      <c r="G14" s="86" t="s">
        <v>363</v>
      </c>
      <c r="H14" s="67">
        <v>15</v>
      </c>
      <c r="I14" s="67">
        <v>15</v>
      </c>
      <c r="J14" s="21"/>
    </row>
    <row r="15" spans="1:10" ht="12.75">
      <c r="A15" t="s">
        <v>432</v>
      </c>
      <c r="G15" s="86" t="s">
        <v>363</v>
      </c>
      <c r="H15" s="86" t="s">
        <v>560</v>
      </c>
      <c r="I15" s="67">
        <v>-16</v>
      </c>
      <c r="J15" s="21"/>
    </row>
    <row r="16" spans="1:10" ht="12.75">
      <c r="A16" t="s">
        <v>293</v>
      </c>
      <c r="G16" s="67">
        <v>-10</v>
      </c>
      <c r="H16" s="67">
        <v>-3</v>
      </c>
      <c r="I16" s="67">
        <v>-6</v>
      </c>
      <c r="J16" s="21"/>
    </row>
    <row r="17" spans="1:10" ht="12.75">
      <c r="A17" t="s">
        <v>29</v>
      </c>
      <c r="G17" s="69">
        <f>SUM(G13:G16)</f>
        <v>190</v>
      </c>
      <c r="H17" s="69">
        <f>SUM(H13:H16)</f>
        <v>237</v>
      </c>
      <c r="I17" s="69">
        <f>SUM(I13:I16)</f>
        <v>377</v>
      </c>
      <c r="J17" s="21"/>
    </row>
    <row r="18" spans="7:10" ht="12.75">
      <c r="G18" s="72"/>
      <c r="H18" s="72"/>
      <c r="I18" s="72"/>
      <c r="J18" s="21"/>
    </row>
    <row r="19" spans="7:10" ht="12.75">
      <c r="G19" s="67"/>
      <c r="H19" s="67"/>
      <c r="I19" s="67"/>
      <c r="J19" s="21"/>
    </row>
    <row r="20" spans="1:10" ht="12.75">
      <c r="A20" s="2" t="s">
        <v>26</v>
      </c>
      <c r="G20" s="67"/>
      <c r="H20" s="67"/>
      <c r="I20" s="67"/>
      <c r="J20" s="21"/>
    </row>
    <row r="21" spans="7:10" ht="12.75">
      <c r="G21" s="67"/>
      <c r="H21" s="67"/>
      <c r="I21" s="67"/>
      <c r="J21" s="21"/>
    </row>
    <row r="22" spans="1:10" ht="12.75">
      <c r="A22" t="s">
        <v>324</v>
      </c>
      <c r="G22" s="67">
        <v>100</v>
      </c>
      <c r="H22" s="67">
        <v>110</v>
      </c>
      <c r="I22" s="67">
        <v>200</v>
      </c>
      <c r="J22" s="21"/>
    </row>
    <row r="23" spans="1:10" ht="12.75">
      <c r="A23" t="s">
        <v>178</v>
      </c>
      <c r="G23" s="67">
        <v>12</v>
      </c>
      <c r="H23" s="67">
        <v>17</v>
      </c>
      <c r="I23" s="67">
        <v>44</v>
      </c>
      <c r="J23" s="21"/>
    </row>
    <row r="24" spans="1:10" ht="12.75">
      <c r="A24" t="s">
        <v>433</v>
      </c>
      <c r="G24" s="67">
        <v>-71</v>
      </c>
      <c r="H24" s="67">
        <v>-8</v>
      </c>
      <c r="I24" s="67">
        <v>-74</v>
      </c>
      <c r="J24" s="21"/>
    </row>
    <row r="25" spans="1:10" ht="12.75">
      <c r="A25" t="s">
        <v>434</v>
      </c>
      <c r="G25" s="67"/>
      <c r="H25" s="67"/>
      <c r="I25" s="67"/>
      <c r="J25" s="21"/>
    </row>
    <row r="26" spans="3:9" ht="12.75">
      <c r="C26" t="s">
        <v>400</v>
      </c>
      <c r="G26" s="67">
        <v>-15</v>
      </c>
      <c r="H26" s="67">
        <v>7</v>
      </c>
      <c r="I26" s="67">
        <v>-12</v>
      </c>
    </row>
    <row r="27" spans="3:9" ht="12.75">
      <c r="C27" t="s">
        <v>37</v>
      </c>
      <c r="G27" s="67">
        <v>5</v>
      </c>
      <c r="H27" s="67">
        <v>1</v>
      </c>
      <c r="I27" s="67">
        <v>-7</v>
      </c>
    </row>
    <row r="28" spans="3:9" ht="12.75">
      <c r="C28" t="s">
        <v>179</v>
      </c>
      <c r="G28" s="67">
        <v>-6</v>
      </c>
      <c r="H28" s="67">
        <v>-3</v>
      </c>
      <c r="I28" s="67">
        <v>-2</v>
      </c>
    </row>
    <row r="29" spans="3:9" ht="12.75">
      <c r="C29" t="s">
        <v>180</v>
      </c>
      <c r="G29" s="67">
        <v>1</v>
      </c>
      <c r="H29" s="67">
        <v>-1</v>
      </c>
      <c r="I29" s="67">
        <v>-16</v>
      </c>
    </row>
    <row r="30" spans="3:9" ht="12.75">
      <c r="C30" t="s">
        <v>38</v>
      </c>
      <c r="G30" s="67">
        <v>7</v>
      </c>
      <c r="H30" s="67">
        <v>11</v>
      </c>
      <c r="I30" s="67">
        <v>16</v>
      </c>
    </row>
    <row r="31" spans="7:9" ht="12.75">
      <c r="G31" s="67"/>
      <c r="H31" s="67"/>
      <c r="I31" s="67"/>
    </row>
    <row r="32" spans="1:9" ht="12.75">
      <c r="A32" t="s">
        <v>325</v>
      </c>
      <c r="G32" s="67">
        <v>-56</v>
      </c>
      <c r="H32" s="86" t="s">
        <v>363</v>
      </c>
      <c r="I32" s="67">
        <v>-13</v>
      </c>
    </row>
    <row r="33" spans="1:9" ht="12.75">
      <c r="A33" t="s">
        <v>29</v>
      </c>
      <c r="G33" s="69">
        <f>SUM(G22:G32)</f>
        <v>-23</v>
      </c>
      <c r="H33" s="69">
        <f>SUM(H22:H32)</f>
        <v>134</v>
      </c>
      <c r="I33" s="69">
        <f>SUM(I22:I32)</f>
        <v>136</v>
      </c>
    </row>
    <row r="34" spans="7:9" ht="12.75">
      <c r="G34" s="72"/>
      <c r="H34" s="72"/>
      <c r="I34" s="72"/>
    </row>
    <row r="35" spans="7:9" ht="12.75">
      <c r="G35" s="67"/>
      <c r="H35" s="67"/>
      <c r="I35" s="67"/>
    </row>
    <row r="36" spans="1:9" ht="12.75">
      <c r="A36" s="2" t="s">
        <v>23</v>
      </c>
      <c r="G36" s="67"/>
      <c r="H36" s="67"/>
      <c r="I36" s="67"/>
    </row>
    <row r="37" spans="7:9" ht="12.75">
      <c r="G37" s="67"/>
      <c r="H37" s="67"/>
      <c r="I37" s="67"/>
    </row>
    <row r="38" spans="1:9" ht="12.75">
      <c r="A38" t="s">
        <v>324</v>
      </c>
      <c r="G38" s="67">
        <v>52</v>
      </c>
      <c r="H38" s="67">
        <v>38</v>
      </c>
      <c r="I38" s="67">
        <v>78</v>
      </c>
    </row>
    <row r="39" spans="1:9" ht="12.75">
      <c r="A39" t="s">
        <v>294</v>
      </c>
      <c r="G39" s="67">
        <v>-5</v>
      </c>
      <c r="H39" s="86" t="s">
        <v>363</v>
      </c>
      <c r="I39" s="48">
        <v>66</v>
      </c>
    </row>
    <row r="40" spans="1:9" ht="12.75">
      <c r="A40" t="s">
        <v>293</v>
      </c>
      <c r="G40" s="67">
        <v>-13</v>
      </c>
      <c r="H40" s="67">
        <v>-10</v>
      </c>
      <c r="I40" s="67">
        <v>16</v>
      </c>
    </row>
    <row r="41" spans="1:9" ht="12.75">
      <c r="A41" t="s">
        <v>29</v>
      </c>
      <c r="G41" s="69">
        <f>SUM(G38:G40)</f>
        <v>34</v>
      </c>
      <c r="H41" s="69">
        <f>SUM(H38:H40)</f>
        <v>28</v>
      </c>
      <c r="I41" s="69">
        <f>SUM(I38:I40)</f>
        <v>160</v>
      </c>
    </row>
    <row r="42" spans="7:9" ht="12.75">
      <c r="G42" s="72"/>
      <c r="H42" s="72"/>
      <c r="I42" s="72"/>
    </row>
    <row r="43" spans="1:9" ht="12.75">
      <c r="A43" s="21"/>
      <c r="B43" s="21"/>
      <c r="C43" s="21"/>
      <c r="D43" s="21"/>
      <c r="G43" s="67"/>
      <c r="H43" s="67"/>
      <c r="I43" s="67"/>
    </row>
    <row r="44" spans="1:9" ht="12.75">
      <c r="A44" s="2" t="s">
        <v>168</v>
      </c>
      <c r="G44" s="67"/>
      <c r="H44" s="67"/>
      <c r="I44" s="67"/>
    </row>
    <row r="45" spans="7:9" ht="12.75">
      <c r="G45" s="67"/>
      <c r="H45" s="67"/>
      <c r="I45" s="67"/>
    </row>
    <row r="46" spans="1:9" ht="12.75">
      <c r="A46" t="s">
        <v>31</v>
      </c>
      <c r="G46" s="67">
        <v>6</v>
      </c>
      <c r="H46" s="67">
        <v>5</v>
      </c>
      <c r="I46" s="67">
        <v>9</v>
      </c>
    </row>
    <row r="47" spans="1:9" ht="12.75">
      <c r="A47" t="s">
        <v>435</v>
      </c>
      <c r="G47" s="67">
        <v>-4</v>
      </c>
      <c r="H47" s="67">
        <v>-3</v>
      </c>
      <c r="I47" s="67">
        <v>-9</v>
      </c>
    </row>
    <row r="48" spans="7:9" ht="12.75">
      <c r="G48" s="69">
        <f>SUM(G46:G47)</f>
        <v>2</v>
      </c>
      <c r="H48" s="69">
        <f>SUM(H46:H47)</f>
        <v>2</v>
      </c>
      <c r="I48" s="69">
        <f>SUM(I46:I47)</f>
        <v>0</v>
      </c>
    </row>
    <row r="49" spans="7:9" ht="12.75">
      <c r="G49" s="67"/>
      <c r="H49" s="67"/>
      <c r="I49" s="67"/>
    </row>
    <row r="50" spans="1:9" ht="12.75">
      <c r="A50" t="s">
        <v>29</v>
      </c>
      <c r="G50" s="70">
        <f>G48+G41+G33+G17</f>
        <v>203</v>
      </c>
      <c r="H50" s="70">
        <f>H48+H41+H33+H17</f>
        <v>401</v>
      </c>
      <c r="I50" s="70">
        <f>I48+I41+I33+I17</f>
        <v>673</v>
      </c>
    </row>
    <row r="53" ht="12.75">
      <c r="A53" s="7" t="s">
        <v>118</v>
      </c>
    </row>
    <row r="55" spans="1:2" ht="12.75">
      <c r="A55" t="s">
        <v>17</v>
      </c>
      <c r="B55" t="s">
        <v>580</v>
      </c>
    </row>
    <row r="56" ht="12.75">
      <c r="B56" t="s">
        <v>581</v>
      </c>
    </row>
    <row r="57" ht="12.75">
      <c r="B57" t="s">
        <v>582</v>
      </c>
    </row>
    <row r="58" ht="12.75">
      <c r="B58" t="s">
        <v>584</v>
      </c>
    </row>
    <row r="59" ht="12.75">
      <c r="B59" t="s">
        <v>583</v>
      </c>
    </row>
    <row r="61" spans="1:2" ht="12.75">
      <c r="A61" t="s">
        <v>295</v>
      </c>
      <c r="B61" t="s">
        <v>586</v>
      </c>
    </row>
    <row r="62" ht="12.75">
      <c r="B62" t="s">
        <v>585</v>
      </c>
    </row>
    <row r="64" spans="1:8" ht="12.75">
      <c r="A64" t="s">
        <v>401</v>
      </c>
      <c r="B64" s="448" t="s">
        <v>563</v>
      </c>
      <c r="C64" s="453"/>
      <c r="D64" s="107"/>
      <c r="E64" s="107"/>
      <c r="F64" s="107"/>
      <c r="G64" s="107"/>
      <c r="H64" s="443"/>
    </row>
    <row r="65" spans="2:8" ht="12.75">
      <c r="B65" s="451"/>
      <c r="C65" s="78"/>
      <c r="D65" s="5"/>
      <c r="E65" s="5"/>
      <c r="F65" s="5"/>
      <c r="G65" s="5"/>
      <c r="H65" s="447"/>
    </row>
    <row r="66" spans="2:8" ht="12.75">
      <c r="B66" s="444" t="s">
        <v>12</v>
      </c>
      <c r="C66" s="5"/>
      <c r="D66" s="5"/>
      <c r="E66" s="5"/>
      <c r="F66" s="5"/>
      <c r="G66" s="5"/>
      <c r="H66" s="447"/>
    </row>
    <row r="67" spans="2:8" ht="12.75">
      <c r="B67" s="444"/>
      <c r="C67" s="5"/>
      <c r="D67" s="5"/>
      <c r="E67" s="5"/>
      <c r="F67" s="5"/>
      <c r="G67" s="5"/>
      <c r="H67" s="447"/>
    </row>
    <row r="68" spans="2:8" ht="12.75">
      <c r="B68" s="444"/>
      <c r="C68" s="5"/>
      <c r="D68" s="97" t="s">
        <v>402</v>
      </c>
      <c r="E68" s="97" t="s">
        <v>350</v>
      </c>
      <c r="F68" s="5"/>
      <c r="G68" s="5"/>
      <c r="H68" s="447"/>
    </row>
    <row r="69" spans="2:8" ht="12.75">
      <c r="B69" s="444"/>
      <c r="C69" s="5"/>
      <c r="D69" s="452" t="s">
        <v>403</v>
      </c>
      <c r="E69" s="97">
        <v>2001</v>
      </c>
      <c r="F69" s="5"/>
      <c r="G69" s="5"/>
      <c r="H69" s="447"/>
    </row>
    <row r="70" spans="2:8" ht="12.75">
      <c r="B70" s="444"/>
      <c r="C70" s="5"/>
      <c r="D70" s="5"/>
      <c r="E70" s="97"/>
      <c r="F70" s="5"/>
      <c r="G70" s="5"/>
      <c r="H70" s="447"/>
    </row>
    <row r="71" spans="2:8" ht="12.75">
      <c r="B71" s="444" t="s">
        <v>166</v>
      </c>
      <c r="C71" s="5"/>
      <c r="D71" s="5">
        <v>188</v>
      </c>
      <c r="E71" s="88">
        <v>384</v>
      </c>
      <c r="F71" s="5"/>
      <c r="G71" s="5"/>
      <c r="H71" s="447"/>
    </row>
    <row r="72" spans="2:8" ht="12.75">
      <c r="B72" s="444" t="s">
        <v>26</v>
      </c>
      <c r="C72" s="5"/>
      <c r="D72" s="5">
        <v>97</v>
      </c>
      <c r="E72" s="88">
        <v>196</v>
      </c>
      <c r="F72" s="5"/>
      <c r="G72" s="5"/>
      <c r="H72" s="447"/>
    </row>
    <row r="73" spans="2:8" ht="12.75">
      <c r="B73" s="444" t="s">
        <v>23</v>
      </c>
      <c r="C73" s="5"/>
      <c r="D73" s="5">
        <v>37</v>
      </c>
      <c r="E73" s="88">
        <v>76</v>
      </c>
      <c r="F73" s="5"/>
      <c r="G73" s="5"/>
      <c r="H73" s="447"/>
    </row>
    <row r="74" spans="2:8" ht="12.75">
      <c r="B74" s="444" t="s">
        <v>168</v>
      </c>
      <c r="C74" s="5"/>
      <c r="D74" s="5">
        <v>4</v>
      </c>
      <c r="E74" s="88">
        <v>9</v>
      </c>
      <c r="F74" s="5"/>
      <c r="G74" s="5"/>
      <c r="H74" s="447"/>
    </row>
    <row r="75" spans="2:8" ht="12.75">
      <c r="B75" s="444"/>
      <c r="C75" s="5"/>
      <c r="D75" s="92">
        <f>SUM(D71:D74)</f>
        <v>326</v>
      </c>
      <c r="E75" s="92">
        <f>SUM(E71:E74)</f>
        <v>665</v>
      </c>
      <c r="F75" s="5"/>
      <c r="G75" s="5"/>
      <c r="H75" s="447"/>
    </row>
    <row r="76" spans="2:8" ht="12.75">
      <c r="B76" s="445"/>
      <c r="C76" s="6"/>
      <c r="D76" s="6"/>
      <c r="E76" s="6"/>
      <c r="F76" s="6"/>
      <c r="G76" s="6"/>
      <c r="H76" s="446"/>
    </row>
  </sheetData>
  <mergeCells count="1">
    <mergeCell ref="G7:H7"/>
  </mergeCells>
  <printOptions/>
  <pageMargins left="0.63" right="0.47" top="1" bottom="1" header="0.5" footer="0.5"/>
  <pageSetup horizontalDpi="600" verticalDpi="600" orientation="portrait" paperSize="9" scale="70" r:id="rId1"/>
  <rowBreaks count="1" manualBreakCount="1">
    <brk id="7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8" max="8" width="10.8515625" style="0" customWidth="1"/>
    <col min="10" max="10" width="15.00390625" style="0" customWidth="1"/>
    <col min="11" max="11" width="5.28125" style="0" customWidth="1"/>
    <col min="12" max="12" width="10.28125" style="0" bestFit="1" customWidth="1"/>
  </cols>
  <sheetData>
    <row r="1" spans="1:12" ht="12.75">
      <c r="A1" t="s">
        <v>326</v>
      </c>
      <c r="L1" s="6" t="s">
        <v>106</v>
      </c>
    </row>
    <row r="3" ht="12.75">
      <c r="A3" s="23" t="s">
        <v>242</v>
      </c>
    </row>
    <row r="4" ht="12.75">
      <c r="A4" s="23"/>
    </row>
    <row r="5" ht="12.75">
      <c r="A5" s="8" t="s">
        <v>127</v>
      </c>
    </row>
    <row r="8" spans="1:12" ht="12.75">
      <c r="A8" s="13"/>
      <c r="B8" s="13"/>
      <c r="C8" s="13"/>
      <c r="D8" s="13"/>
      <c r="E8" s="13"/>
      <c r="F8" s="13"/>
      <c r="G8" s="13"/>
      <c r="H8" s="13"/>
      <c r="I8" s="458" t="s">
        <v>321</v>
      </c>
      <c r="J8" s="458"/>
      <c r="K8" s="88"/>
      <c r="L8" s="88" t="s">
        <v>322</v>
      </c>
    </row>
    <row r="9" spans="1:12" ht="12.75">
      <c r="A9" s="16" t="s">
        <v>85</v>
      </c>
      <c r="B9" s="24"/>
      <c r="C9" s="24"/>
      <c r="D9" s="24"/>
      <c r="E9" s="24"/>
      <c r="F9" s="24"/>
      <c r="G9" s="24"/>
      <c r="H9" s="24"/>
      <c r="I9" s="87" t="s">
        <v>244</v>
      </c>
      <c r="J9" s="87" t="s">
        <v>105</v>
      </c>
      <c r="K9" s="87"/>
      <c r="L9" s="87" t="s">
        <v>105</v>
      </c>
    </row>
    <row r="11" ht="12.75">
      <c r="A11" t="s">
        <v>123</v>
      </c>
    </row>
    <row r="12" spans="2:12" ht="12.75">
      <c r="B12" t="s">
        <v>214</v>
      </c>
      <c r="I12" s="67">
        <v>-447</v>
      </c>
      <c r="J12" s="67">
        <v>-399</v>
      </c>
      <c r="K12" s="67"/>
      <c r="L12" s="67">
        <v>-764</v>
      </c>
    </row>
    <row r="13" spans="2:12" ht="12.75">
      <c r="B13" t="s">
        <v>126</v>
      </c>
      <c r="I13" s="67">
        <v>-202</v>
      </c>
      <c r="J13" s="67">
        <v>-116</v>
      </c>
      <c r="K13" s="67"/>
      <c r="L13" s="67">
        <v>-521</v>
      </c>
    </row>
    <row r="14" spans="2:12" ht="12.75">
      <c r="B14" t="s">
        <v>23</v>
      </c>
      <c r="I14" s="67">
        <v>-7</v>
      </c>
      <c r="J14" s="67">
        <v>-20</v>
      </c>
      <c r="K14" s="67"/>
      <c r="L14" s="67">
        <v>-9</v>
      </c>
    </row>
    <row r="15" spans="2:12" ht="12.75">
      <c r="B15" t="s">
        <v>168</v>
      </c>
      <c r="I15" s="77" t="s">
        <v>227</v>
      </c>
      <c r="J15" s="77" t="s">
        <v>227</v>
      </c>
      <c r="K15" s="67"/>
      <c r="L15" s="77" t="s">
        <v>227</v>
      </c>
    </row>
    <row r="16" spans="1:12" ht="12.75">
      <c r="A16" t="s">
        <v>102</v>
      </c>
      <c r="I16" s="67">
        <v>-1</v>
      </c>
      <c r="J16" s="67">
        <v>-9</v>
      </c>
      <c r="K16" s="67"/>
      <c r="L16" s="67">
        <v>-13</v>
      </c>
    </row>
    <row r="17" ht="12.75">
      <c r="A17" t="s">
        <v>103</v>
      </c>
    </row>
    <row r="18" spans="1:12" ht="12.75">
      <c r="A18" t="s">
        <v>436</v>
      </c>
      <c r="I18" s="67">
        <v>-4</v>
      </c>
      <c r="J18" s="67">
        <v>-36</v>
      </c>
      <c r="K18" s="67"/>
      <c r="L18" s="67">
        <v>-95</v>
      </c>
    </row>
    <row r="19" spans="1:12" ht="12.75">
      <c r="A19" t="s">
        <v>35</v>
      </c>
      <c r="I19" s="69">
        <f>SUM(I12:I18)</f>
        <v>-661</v>
      </c>
      <c r="J19" s="69">
        <f>SUM(J12:J18)</f>
        <v>-580</v>
      </c>
      <c r="K19" s="69"/>
      <c r="L19" s="69">
        <f>SUM(L12:L18)</f>
        <v>-1402</v>
      </c>
    </row>
    <row r="20" spans="9:12" ht="12.75">
      <c r="I20" s="72"/>
      <c r="J20" s="72"/>
      <c r="K20" s="72"/>
      <c r="L20" s="72"/>
    </row>
    <row r="21" spans="9:12" ht="12.75">
      <c r="I21" s="72"/>
      <c r="J21" s="72"/>
      <c r="K21" s="72"/>
      <c r="L21" s="72"/>
    </row>
    <row r="23" ht="12.75">
      <c r="A23" s="7" t="s">
        <v>118</v>
      </c>
    </row>
    <row r="24" ht="12.75">
      <c r="A24" s="7"/>
    </row>
    <row r="25" spans="1:2" ht="12.75">
      <c r="A25" t="s">
        <v>124</v>
      </c>
      <c r="B25" t="s">
        <v>215</v>
      </c>
    </row>
    <row r="26" ht="12.75">
      <c r="B26" t="s">
        <v>216</v>
      </c>
    </row>
    <row r="27" ht="12.75">
      <c r="B27" t="s">
        <v>217</v>
      </c>
    </row>
    <row r="30" spans="1:12" ht="12.75">
      <c r="A30" t="s">
        <v>125</v>
      </c>
      <c r="B30" t="s">
        <v>218</v>
      </c>
      <c r="I30" s="458" t="s">
        <v>321</v>
      </c>
      <c r="J30" s="455"/>
      <c r="K30" s="3"/>
      <c r="L30" s="88" t="s">
        <v>322</v>
      </c>
    </row>
    <row r="31" spans="9:12" ht="12.75">
      <c r="I31" s="87" t="s">
        <v>244</v>
      </c>
      <c r="J31" s="87" t="s">
        <v>105</v>
      </c>
      <c r="K31" s="87"/>
      <c r="L31" s="87" t="s">
        <v>105</v>
      </c>
    </row>
    <row r="32" spans="9:12" ht="12.75">
      <c r="I32" s="88"/>
      <c r="J32" s="88"/>
      <c r="K32" s="88"/>
      <c r="L32" s="88"/>
    </row>
    <row r="33" spans="2:12" ht="12.75">
      <c r="B33" t="s">
        <v>327</v>
      </c>
      <c r="I33" s="67">
        <v>-169</v>
      </c>
      <c r="J33" s="67">
        <v>-60</v>
      </c>
      <c r="K33" s="67"/>
      <c r="L33" s="67">
        <v>-413</v>
      </c>
    </row>
    <row r="34" spans="2:12" ht="12.75">
      <c r="B34" t="s">
        <v>232</v>
      </c>
      <c r="I34" s="67"/>
      <c r="J34" s="67"/>
      <c r="K34" s="67"/>
      <c r="L34" s="67"/>
    </row>
    <row r="35" spans="2:12" ht="12.75">
      <c r="B35" t="s">
        <v>233</v>
      </c>
      <c r="I35" s="67">
        <v>-33</v>
      </c>
      <c r="J35" s="67">
        <v>-33</v>
      </c>
      <c r="K35" s="67"/>
      <c r="L35" s="67">
        <v>-85</v>
      </c>
    </row>
    <row r="36" spans="2:12" ht="12.75">
      <c r="B36" t="s">
        <v>328</v>
      </c>
      <c r="I36" s="67"/>
      <c r="J36" s="67"/>
      <c r="K36" s="67"/>
      <c r="L36" s="67"/>
    </row>
    <row r="37" spans="2:12" ht="12.75">
      <c r="B37" t="s">
        <v>206</v>
      </c>
      <c r="I37" s="67" t="s">
        <v>437</v>
      </c>
      <c r="J37" s="67">
        <v>-23</v>
      </c>
      <c r="K37" s="67"/>
      <c r="L37" s="68">
        <v>-23</v>
      </c>
    </row>
    <row r="38" ht="12.75">
      <c r="B38" t="s">
        <v>365</v>
      </c>
    </row>
    <row r="39" spans="9:12" ht="12.75">
      <c r="I39" s="69">
        <f>SUM(I33:I37)</f>
        <v>-202</v>
      </c>
      <c r="J39" s="69">
        <f>SUM(J33:J37)</f>
        <v>-116</v>
      </c>
      <c r="K39" s="69"/>
      <c r="L39" s="69">
        <f>SUM(L33:L37)</f>
        <v>-521</v>
      </c>
    </row>
    <row r="40" spans="9:12" ht="12.75">
      <c r="I40" s="72"/>
      <c r="J40" s="72"/>
      <c r="K40" s="72"/>
      <c r="L40" s="72"/>
    </row>
    <row r="41" spans="9:12" ht="12.75">
      <c r="I41" s="72"/>
      <c r="J41" s="72"/>
      <c r="K41" s="72"/>
      <c r="L41" s="72"/>
    </row>
    <row r="42" spans="1:2" ht="12.75">
      <c r="A42" t="s">
        <v>234</v>
      </c>
      <c r="B42" t="s">
        <v>0</v>
      </c>
    </row>
    <row r="43" spans="2:12" ht="12.75">
      <c r="B43" t="s">
        <v>235</v>
      </c>
      <c r="L43" s="13" t="s">
        <v>19</v>
      </c>
    </row>
    <row r="45" spans="3:12" ht="12.75">
      <c r="C45" t="s">
        <v>247</v>
      </c>
      <c r="L45" s="67">
        <v>-87</v>
      </c>
    </row>
    <row r="46" spans="3:12" ht="12.75">
      <c r="C46" t="s">
        <v>248</v>
      </c>
      <c r="L46" s="67"/>
    </row>
    <row r="47" spans="3:12" ht="12.75">
      <c r="C47" t="s">
        <v>238</v>
      </c>
      <c r="L47" s="67">
        <v>-72</v>
      </c>
    </row>
    <row r="48" spans="3:12" ht="12.75">
      <c r="C48" t="s">
        <v>249</v>
      </c>
      <c r="L48" s="67">
        <v>-10</v>
      </c>
    </row>
    <row r="49" ht="12.75">
      <c r="L49" s="69">
        <f>SUM(L45:L48)</f>
        <v>-169</v>
      </c>
    </row>
    <row r="50" ht="12.75">
      <c r="L50" s="72"/>
    </row>
    <row r="52" spans="1:2" ht="12.75">
      <c r="A52" t="s">
        <v>245</v>
      </c>
      <c r="B52" t="s">
        <v>559</v>
      </c>
    </row>
    <row r="53" ht="12.75">
      <c r="B53" t="s">
        <v>246</v>
      </c>
    </row>
    <row r="54" ht="12.75">
      <c r="K54" s="17"/>
    </row>
    <row r="55" spans="8:13" ht="12.75">
      <c r="H55" s="12"/>
      <c r="I55" s="20"/>
      <c r="J55" s="460" t="s">
        <v>311</v>
      </c>
      <c r="K55" s="454"/>
      <c r="L55" s="454"/>
      <c r="M55" s="114"/>
    </row>
    <row r="56" spans="8:12" ht="12.75">
      <c r="H56" s="83"/>
      <c r="I56" s="83"/>
      <c r="J56" s="99" t="s">
        <v>98</v>
      </c>
      <c r="K56" s="5"/>
      <c r="L56" s="99" t="s">
        <v>19</v>
      </c>
    </row>
    <row r="57" spans="10:11" ht="12.75">
      <c r="J57" s="67"/>
      <c r="K57" s="67"/>
    </row>
    <row r="58" spans="4:12" ht="12.75">
      <c r="D58" s="21" t="s">
        <v>350</v>
      </c>
      <c r="I58" s="15">
        <v>1998</v>
      </c>
      <c r="J58" s="67">
        <v>54</v>
      </c>
      <c r="L58" s="108">
        <v>37</v>
      </c>
    </row>
    <row r="59" spans="8:12" ht="12.75">
      <c r="H59" s="21"/>
      <c r="I59" s="15">
        <v>1999</v>
      </c>
      <c r="J59" s="67">
        <v>3</v>
      </c>
      <c r="L59" s="108">
        <v>2</v>
      </c>
    </row>
    <row r="60" spans="8:12" ht="12.75">
      <c r="H60" s="21"/>
      <c r="I60" s="15">
        <v>2000</v>
      </c>
      <c r="J60" s="67">
        <v>-90</v>
      </c>
      <c r="L60" s="108">
        <v>-62</v>
      </c>
    </row>
    <row r="61" spans="8:12" ht="12.75">
      <c r="H61" s="21"/>
      <c r="I61" s="15">
        <v>2001</v>
      </c>
      <c r="J61" s="67">
        <v>-532</v>
      </c>
      <c r="L61" s="108">
        <v>-368</v>
      </c>
    </row>
    <row r="62" spans="8:12" ht="12.75">
      <c r="H62" s="21"/>
      <c r="I62" s="15" t="s">
        <v>29</v>
      </c>
      <c r="J62" s="69">
        <f>SUM(J58:J61)</f>
        <v>-565</v>
      </c>
      <c r="K62" s="92"/>
      <c r="L62" s="116">
        <f>SUM(L58:L61)</f>
        <v>-391</v>
      </c>
    </row>
    <row r="63" spans="8:12" ht="12.75">
      <c r="H63" s="21"/>
      <c r="I63" s="21"/>
      <c r="J63" s="67"/>
      <c r="L63" s="108"/>
    </row>
    <row r="64" spans="4:12" ht="12.75">
      <c r="D64" t="s">
        <v>11</v>
      </c>
      <c r="H64" s="21"/>
      <c r="I64" s="21"/>
      <c r="J64" s="67">
        <f>J62/2+1</f>
        <v>-281.5</v>
      </c>
      <c r="L64" s="108">
        <f>J64/1.44</f>
        <v>-195.48611111111111</v>
      </c>
    </row>
    <row r="65" spans="8:12" ht="12.75">
      <c r="H65" s="21"/>
      <c r="I65" s="21"/>
      <c r="J65" s="67"/>
      <c r="L65" s="108"/>
    </row>
    <row r="66" spans="4:12" ht="12.75">
      <c r="D66" t="s">
        <v>395</v>
      </c>
      <c r="H66" s="15"/>
      <c r="J66" s="67">
        <v>-228</v>
      </c>
      <c r="L66" s="108">
        <v>-158</v>
      </c>
    </row>
    <row r="67" spans="10:12" ht="12.75">
      <c r="J67" s="67"/>
      <c r="L67" s="108"/>
    </row>
    <row r="68" spans="4:12" ht="12.75">
      <c r="D68" t="s">
        <v>297</v>
      </c>
      <c r="J68" s="69">
        <f>SUM(J64:J66)</f>
        <v>-509.5</v>
      </c>
      <c r="K68" s="92"/>
      <c r="L68" s="116">
        <f>J68/1.44+1</f>
        <v>-352.81944444444446</v>
      </c>
    </row>
    <row r="69" spans="10:12" ht="12.75">
      <c r="J69" s="67"/>
      <c r="L69" s="108"/>
    </row>
    <row r="70" spans="4:12" ht="12.75">
      <c r="D70" t="s">
        <v>1</v>
      </c>
      <c r="J70" s="67">
        <v>-102</v>
      </c>
      <c r="L70" s="108">
        <f>J70/1.44</f>
        <v>-70.83333333333334</v>
      </c>
    </row>
    <row r="71" spans="10:12" ht="12.75">
      <c r="J71" s="67"/>
      <c r="L71" s="108"/>
    </row>
    <row r="72" spans="4:12" ht="12.75">
      <c r="D72" t="s">
        <v>587</v>
      </c>
      <c r="J72" s="108">
        <f>J66-J70</f>
        <v>-126</v>
      </c>
      <c r="L72" s="108">
        <f>L66-L70</f>
        <v>-87.16666666666666</v>
      </c>
    </row>
  </sheetData>
  <mergeCells count="3">
    <mergeCell ref="I8:J8"/>
    <mergeCell ref="I30:J30"/>
    <mergeCell ref="J55:L55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9" max="9" width="10.421875" style="0" customWidth="1"/>
    <col min="10" max="10" width="10.140625" style="0" customWidth="1"/>
    <col min="11" max="11" width="10.7109375" style="0" customWidth="1"/>
  </cols>
  <sheetData>
    <row r="1" spans="1:11" ht="12.75">
      <c r="A1" t="s">
        <v>309</v>
      </c>
      <c r="K1" s="7" t="s">
        <v>195</v>
      </c>
    </row>
    <row r="3" ht="12.75">
      <c r="A3" s="23" t="s">
        <v>242</v>
      </c>
    </row>
    <row r="4" ht="12.75">
      <c r="A4" s="23"/>
    </row>
    <row r="5" spans="1:11" ht="12.75">
      <c r="A5" s="8" t="s">
        <v>127</v>
      </c>
      <c r="I5" s="3"/>
      <c r="J5" s="20" t="s">
        <v>251</v>
      </c>
      <c r="K5" s="20"/>
    </row>
    <row r="6" spans="9:11" ht="12.75">
      <c r="I6" s="123"/>
      <c r="J6" s="83" t="s">
        <v>376</v>
      </c>
      <c r="K6" s="83"/>
    </row>
    <row r="7" spans="9:11" ht="12.75">
      <c r="I7" s="458" t="s">
        <v>321</v>
      </c>
      <c r="J7" s="458"/>
      <c r="K7" s="88" t="s">
        <v>322</v>
      </c>
    </row>
    <row r="8" spans="1:11" ht="12.75">
      <c r="A8" s="16" t="s">
        <v>86</v>
      </c>
      <c r="B8" s="6"/>
      <c r="C8" s="6"/>
      <c r="D8" s="6"/>
      <c r="E8" s="6"/>
      <c r="F8" s="6"/>
      <c r="G8" s="6"/>
      <c r="H8" s="6"/>
      <c r="I8" s="87" t="s">
        <v>244</v>
      </c>
      <c r="J8" s="87" t="s">
        <v>105</v>
      </c>
      <c r="K8" s="87" t="s">
        <v>105</v>
      </c>
    </row>
    <row r="10" ht="12.75">
      <c r="A10" s="7" t="s">
        <v>329</v>
      </c>
    </row>
    <row r="12" ht="12.75">
      <c r="A12" t="s">
        <v>588</v>
      </c>
    </row>
    <row r="14" spans="2:11" ht="12.75">
      <c r="B14" t="s">
        <v>166</v>
      </c>
      <c r="I14" s="67">
        <v>100</v>
      </c>
      <c r="J14" s="67">
        <v>111</v>
      </c>
      <c r="K14" s="67">
        <v>173</v>
      </c>
    </row>
    <row r="15" spans="2:11" ht="12.75">
      <c r="B15" t="s">
        <v>367</v>
      </c>
      <c r="I15" s="67">
        <v>53</v>
      </c>
      <c r="J15" s="67">
        <v>84</v>
      </c>
      <c r="K15" s="67">
        <v>127</v>
      </c>
    </row>
    <row r="16" spans="2:11" ht="12.75">
      <c r="B16" t="s">
        <v>368</v>
      </c>
      <c r="I16" s="67">
        <v>48</v>
      </c>
      <c r="J16" s="67">
        <v>42</v>
      </c>
      <c r="K16" s="67">
        <v>133</v>
      </c>
    </row>
    <row r="17" spans="2:11" ht="12.75">
      <c r="B17" t="s">
        <v>369</v>
      </c>
      <c r="I17" s="70">
        <v>0</v>
      </c>
      <c r="J17" s="70">
        <v>-1</v>
      </c>
      <c r="K17" s="70">
        <v>-2</v>
      </c>
    </row>
    <row r="18" spans="9:11" ht="12.75">
      <c r="I18" s="67">
        <f>SUM(I14:I17)</f>
        <v>201</v>
      </c>
      <c r="J18" s="67">
        <f>SUM(J14:J17)</f>
        <v>236</v>
      </c>
      <c r="K18" s="67">
        <f>SUM(K11:K17)</f>
        <v>431</v>
      </c>
    </row>
    <row r="19" spans="9:11" ht="12.75">
      <c r="I19" s="67"/>
      <c r="J19" s="67"/>
      <c r="K19" s="67"/>
    </row>
    <row r="20" spans="1:11" ht="12.75">
      <c r="A20" t="s">
        <v>375</v>
      </c>
      <c r="I20" s="67">
        <v>-23</v>
      </c>
      <c r="J20" s="67">
        <v>-34</v>
      </c>
      <c r="K20" s="67">
        <v>-61</v>
      </c>
    </row>
    <row r="21" spans="9:11" ht="12.75">
      <c r="I21" s="67"/>
      <c r="J21" s="67"/>
      <c r="K21" s="67"/>
    </row>
    <row r="22" spans="1:11" ht="12.75">
      <c r="A22" t="s">
        <v>73</v>
      </c>
      <c r="I22" s="69">
        <f>SUM(I18:I20)</f>
        <v>178</v>
      </c>
      <c r="J22" s="69">
        <f>SUM(J18:J20)</f>
        <v>202</v>
      </c>
      <c r="K22" s="69">
        <f>SUM(K18:K20)</f>
        <v>370</v>
      </c>
    </row>
    <row r="23" spans="9:11" ht="12.75">
      <c r="I23" s="67"/>
      <c r="J23" s="67"/>
      <c r="K23" s="67"/>
    </row>
    <row r="24" spans="1:11" ht="12.75">
      <c r="A24" s="7" t="s">
        <v>330</v>
      </c>
      <c r="I24" s="67"/>
      <c r="J24" s="67"/>
      <c r="K24" s="67"/>
    </row>
    <row r="25" spans="9:11" ht="12.75">
      <c r="I25" s="67"/>
      <c r="J25" s="67"/>
      <c r="K25" s="67"/>
    </row>
    <row r="26" spans="1:11" ht="12.75">
      <c r="A26" t="s">
        <v>331</v>
      </c>
      <c r="I26" s="67">
        <v>-218</v>
      </c>
      <c r="J26" s="67">
        <v>-173</v>
      </c>
      <c r="K26" s="67">
        <v>-422</v>
      </c>
    </row>
    <row r="27" spans="9:11" ht="12.75">
      <c r="I27" s="67"/>
      <c r="J27" s="67"/>
      <c r="K27" s="67"/>
    </row>
    <row r="28" spans="1:11" ht="12.75">
      <c r="A28" t="s">
        <v>438</v>
      </c>
      <c r="I28" s="67">
        <v>-5</v>
      </c>
      <c r="J28" s="68" t="s">
        <v>137</v>
      </c>
      <c r="K28" s="67">
        <v>-167</v>
      </c>
    </row>
    <row r="29" spans="9:11" ht="12.75">
      <c r="I29" s="67"/>
      <c r="J29" s="67"/>
      <c r="K29" s="67"/>
    </row>
    <row r="30" spans="1:11" ht="12.75">
      <c r="A30" t="s">
        <v>2</v>
      </c>
      <c r="I30" s="67">
        <v>11</v>
      </c>
      <c r="J30" s="68" t="s">
        <v>137</v>
      </c>
      <c r="K30" s="68" t="s">
        <v>137</v>
      </c>
    </row>
    <row r="31" spans="1:11" ht="12.75">
      <c r="A31" t="s">
        <v>250</v>
      </c>
      <c r="I31" s="67"/>
      <c r="J31" s="68"/>
      <c r="K31" s="68"/>
    </row>
    <row r="32" spans="9:11" ht="12.75">
      <c r="I32" s="67"/>
      <c r="J32" s="67"/>
      <c r="K32" s="67"/>
    </row>
    <row r="33" spans="1:11" ht="12.75">
      <c r="A33" t="s">
        <v>332</v>
      </c>
      <c r="I33" s="68" t="s">
        <v>137</v>
      </c>
      <c r="J33" s="67">
        <v>98</v>
      </c>
      <c r="K33" s="67">
        <v>6</v>
      </c>
    </row>
    <row r="34" spans="1:11" ht="12.75">
      <c r="A34" t="s">
        <v>250</v>
      </c>
      <c r="I34" s="67"/>
      <c r="J34" s="67"/>
      <c r="K34" s="67"/>
    </row>
    <row r="35" spans="9:11" ht="12.75">
      <c r="I35" s="67"/>
      <c r="J35" s="67"/>
      <c r="K35" s="67"/>
    </row>
    <row r="36" spans="1:11" ht="12.75">
      <c r="A36" t="s">
        <v>333</v>
      </c>
      <c r="I36" s="69">
        <f>SUM(I26:I30)</f>
        <v>-212</v>
      </c>
      <c r="J36" s="69">
        <f>J26+J33</f>
        <v>-75</v>
      </c>
      <c r="K36" s="69">
        <f>K26+K28+K33</f>
        <v>-583</v>
      </c>
    </row>
    <row r="37" spans="9:11" ht="12.75">
      <c r="I37" s="67"/>
      <c r="J37" s="67"/>
      <c r="K37" s="67"/>
    </row>
    <row r="38" spans="1:11" ht="12.75">
      <c r="A38" t="s">
        <v>10</v>
      </c>
      <c r="I38" s="67"/>
      <c r="J38" s="67"/>
      <c r="K38" s="67"/>
    </row>
    <row r="39" spans="1:11" ht="12.75">
      <c r="A39" t="s">
        <v>89</v>
      </c>
      <c r="I39" s="70">
        <f>I22+I36</f>
        <v>-34</v>
      </c>
      <c r="J39" s="70">
        <f>J22+J36</f>
        <v>127</v>
      </c>
      <c r="K39" s="70">
        <f>K22+K36</f>
        <v>-213</v>
      </c>
    </row>
    <row r="40" spans="9:11" ht="12.75">
      <c r="I40" s="67"/>
      <c r="J40" s="67"/>
      <c r="K40" s="67"/>
    </row>
    <row r="41" spans="1:11" ht="12.75">
      <c r="A41" s="7" t="s">
        <v>119</v>
      </c>
      <c r="I41" s="67"/>
      <c r="J41" s="67"/>
      <c r="K41" s="67"/>
    </row>
    <row r="42" spans="9:11" ht="12.75">
      <c r="I42" s="67"/>
      <c r="J42" s="67"/>
      <c r="K42" s="67"/>
    </row>
    <row r="43" spans="1:11" ht="12.75">
      <c r="A43" t="s">
        <v>128</v>
      </c>
      <c r="B43" t="s">
        <v>334</v>
      </c>
      <c r="I43" s="67"/>
      <c r="J43" s="67"/>
      <c r="K43" s="67"/>
    </row>
    <row r="44" spans="9:11" ht="12.75">
      <c r="I44" s="67"/>
      <c r="J44" s="67"/>
      <c r="K44" s="67"/>
    </row>
    <row r="45" spans="1:11" ht="12.75">
      <c r="A45" t="s">
        <v>129</v>
      </c>
      <c r="B45" t="s">
        <v>139</v>
      </c>
      <c r="I45" s="67"/>
      <c r="J45" s="67"/>
      <c r="K45" s="67"/>
    </row>
    <row r="46" spans="9:11" ht="12.75">
      <c r="I46" s="67"/>
      <c r="J46" s="67"/>
      <c r="K46" s="67"/>
    </row>
    <row r="47" spans="1:11" ht="12.75">
      <c r="A47" t="s">
        <v>196</v>
      </c>
      <c r="B47" t="s">
        <v>140</v>
      </c>
      <c r="I47" s="67"/>
      <c r="J47" s="67"/>
      <c r="K47" s="67"/>
    </row>
    <row r="48" spans="9:11" ht="12.75">
      <c r="I48" s="67"/>
      <c r="J48" s="67"/>
      <c r="K48" s="67"/>
    </row>
    <row r="49" spans="1:2" ht="12.75">
      <c r="A49" s="3" t="s">
        <v>197</v>
      </c>
      <c r="B49" t="s">
        <v>335</v>
      </c>
    </row>
    <row r="50" ht="12.75">
      <c r="B50" t="s">
        <v>391</v>
      </c>
    </row>
  </sheetData>
  <mergeCells count="1">
    <mergeCell ref="I7:J7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dmartin</dc:creator>
  <cp:keywords/>
  <dc:description/>
  <cp:lastModifiedBy>angela.braun</cp:lastModifiedBy>
  <cp:lastPrinted>2002-07-23T16:22:51Z</cp:lastPrinted>
  <dcterms:created xsi:type="dcterms:W3CDTF">1999-01-26T15:35:37Z</dcterms:created>
  <dcterms:modified xsi:type="dcterms:W3CDTF">2005-10-20T11:36:24Z</dcterms:modified>
  <cp:category/>
  <cp:version/>
  <cp:contentType/>
  <cp:contentStatus/>
</cp:coreProperties>
</file>